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Y143" i="8" l="1"/>
  <c r="S135"/>
  <c r="S134"/>
  <c r="K126"/>
  <c r="Q126"/>
  <c r="L126"/>
  <c r="P126"/>
  <c r="T108"/>
  <c r="R136"/>
  <c r="H126"/>
  <c r="T105"/>
  <c r="M95"/>
  <c r="G126"/>
  <c r="T95"/>
  <c r="N126"/>
  <c r="M108"/>
  <c r="M121"/>
  <c r="M105"/>
  <c r="I126"/>
  <c r="O126"/>
  <c r="M112"/>
  <c r="I136"/>
  <c r="S133"/>
  <c r="W133" s="1"/>
  <c r="U143" s="1"/>
  <c r="V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<sst xmlns="http://schemas.openxmlformats.org/spreadsheetml/2006/main" count="2077" uniqueCount="1748">
  <si>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</si>
  <si>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</si>
  <si>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</si>
  <si>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</si>
  <si>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</si>
  <si>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</si>
  <si>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</si>
  <si>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</si>
  <si>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</si>
  <si>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</si>
  <si>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</si>
  <si>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</si>
  <si>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</si>
  <si>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</si>
  <si>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</si>
  <si>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</si>
  <si>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</si>
  <si>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</si>
  <si>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</si>
  <si>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</si>
  <si>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</si>
  <si>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</si>
  <si>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</si>
  <si>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</si>
  <si>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</si>
  <si>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</si>
  <si>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</si>
  <si>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</si>
  <si>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</si>
  <si>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</si>
  <si>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</si>
  <si>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</si>
  <si>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</si>
  <si>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</si>
  <si>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</si>
  <si>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</si>
  <si>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</si>
  <si>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</si>
  <si>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</si>
  <si>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</si>
  <si>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</si>
  <si>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</si>
  <si>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</si>
  <si>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</si>
  <si>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</si>
  <si>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</si>
  <si>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</si>
  <si>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</si>
  <si>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</si>
  <si>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</si>
  <si>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</si>
  <si>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</si>
  <si>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</si>
  <si>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</si>
  <si>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</si>
  <si>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</si>
  <si>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</si>
  <si>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</si>
  <si>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</si>
  <si>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</si>
  <si>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</si>
  <si>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</si>
  <si>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</si>
  <si>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</si>
  <si>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</si>
  <si>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</si>
  <si>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</si>
  <si>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</si>
  <si>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</si>
  <si>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</si>
  <si>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</si>
  <si>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</si>
  <si>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</si>
  <si>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</si>
  <si>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</si>
  <si>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</si>
  <si>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</si>
  <si>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</si>
  <si>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</si>
  <si>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</si>
  <si>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</si>
  <si>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</si>
  <si>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</si>
  <si>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</si>
  <si>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</si>
  <si>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</si>
  <si>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</si>
  <si>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</si>
  <si>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</si>
  <si>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</si>
  <si>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</si>
  <si>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</si>
  <si>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</si>
  <si>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</si>
  <si>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</si>
  <si>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</si>
  <si>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</si>
  <si>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</si>
  <si>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</si>
  <si>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</si>
  <si>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</si>
  <si>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</si>
  <si>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</si>
  <si>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</si>
  <si>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</si>
  <si>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</si>
  <si>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</si>
  <si>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</si>
  <si>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</si>
  <si>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</si>
  <si>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</si>
  <si>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</si>
  <si>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</si>
  <si>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</si>
  <si>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</si>
  <si>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</si>
  <si>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</si>
  <si>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</si>
  <si>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</si>
  <si>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</si>
  <si>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</si>
  <si>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</si>
  <si>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</si>
  <si>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</si>
  <si>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</si>
  <si>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</si>
  <si>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</si>
  <si>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</si>
  <si>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</si>
  <si>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</si>
  <si>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</si>
  <si>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</si>
  <si>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</si>
  <si>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</si>
  <si>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</si>
  <si>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</si>
  <si>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</si>
  <si>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</si>
  <si>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</si>
  <si>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</si>
  <si>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</si>
  <si>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</si>
  <si>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</si>
  <si>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</si>
  <si>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</si>
  <si>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</si>
  <si>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</si>
  <si>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</si>
  <si>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</si>
  <si>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</si>
  <si>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</si>
  <si>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</si>
  <si>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</si>
  <si>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</si>
  <si>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</si>
  <si>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</si>
  <si>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</si>
  <si>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</si>
  <si>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</si>
  <si>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</si>
  <si>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</si>
  <si>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</si>
  <si>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</si>
  <si>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</si>
  <si>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</si>
  <si>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</si>
  <si>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</si>
  <si>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</si>
  <si>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</si>
  <si>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</si>
  <si>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</si>
  <si>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</si>
  <si>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</si>
  <si>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</si>
  <si>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</si>
  <si>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</si>
  <si>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</si>
  <si>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</si>
  <si>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</si>
  <si>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</si>
  <si>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</si>
  <si>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</si>
  <si>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</si>
  <si>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</si>
  <si>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</si>
  <si>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</si>
  <si>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</si>
  <si>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</si>
  <si>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</si>
  <si>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</si>
  <si>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</si>
  <si>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</si>
  <si>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</si>
  <si>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</si>
  <si>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</si>
  <si>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</si>
  <si>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</si>
  <si>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</si>
  <si>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</si>
  <si>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</si>
  <si>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</si>
  <si>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</si>
  <si>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</si>
  <si>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</si>
  <si>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</si>
  <si>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</si>
  <si>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</si>
  <si>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</si>
  <si>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</si>
  <si>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</si>
  <si>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</si>
  <si>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</si>
  <si>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</si>
  <si>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</si>
  <si>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</si>
  <si>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</si>
  <si>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</si>
  <si>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</si>
  <si>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</si>
  <si>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</si>
  <si>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</si>
  <si>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</si>
  <si>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</si>
  <si>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</si>
  <si>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</si>
  <si>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</si>
  <si>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</si>
  <si>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</si>
  <si>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</si>
  <si>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</si>
  <si>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</si>
  <si>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</si>
  <si>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</si>
  <si>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</si>
  <si>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</si>
  <si>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</si>
  <si>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</si>
  <si>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</si>
  <si>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</si>
  <si>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</si>
  <si>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</si>
  <si>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</si>
  <si>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</si>
  <si>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</si>
  <si>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</si>
  <si>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</si>
  <si>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</si>
  <si>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</si>
  <si>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</si>
  <si>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</si>
  <si>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</si>
  <si>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</si>
  <si>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</si>
  <si>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</si>
  <si>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</si>
  <si>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</si>
  <si>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</si>
  <si>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</si>
  <si>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</si>
  <si>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</si>
  <si>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</si>
  <si>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</si>
  <si>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</si>
  <si>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</si>
  <si>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</si>
  <si>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</si>
  <si>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</si>
  <si>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</si>
  <si>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</si>
  <si>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</si>
  <si>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</si>
  <si>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</si>
  <si>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</si>
  <si>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</si>
  <si>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</si>
  <si>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</si>
  <si>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</si>
  <si>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</si>
  <si>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</si>
  <si>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</si>
  <si>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</si>
  <si>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</si>
  <si>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</si>
  <si>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</si>
  <si>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</si>
  <si>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</si>
  <si>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</si>
  <si>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</si>
  <si>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</si>
  <si>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</si>
  <si>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</si>
  <si>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</si>
  <si>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</si>
  <si>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</si>
  <si>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</si>
  <si>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</si>
  <si>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</si>
  <si>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</si>
  <si>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</si>
  <si>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</si>
  <si>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</si>
  <si>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</si>
  <si>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</si>
  <si>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</si>
  <si>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</si>
  <si>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</si>
  <si>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</si>
  <si>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</si>
  <si>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</si>
  <si>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</si>
  <si>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</si>
  <si>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</si>
  <si>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</si>
  <si>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</si>
  <si>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</si>
  <si>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</si>
  <si>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</si>
  <si>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</si>
  <si>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</si>
  <si>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</si>
  <si>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</si>
  <si>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</si>
  <si>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</si>
  <si>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</si>
  <si>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</si>
  <si>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</si>
  <si>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</si>
  <si>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</si>
  <si>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</si>
  <si>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</si>
  <si>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</si>
  <si>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</si>
  <si>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</si>
  <si>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</si>
  <si>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</si>
  <si>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</si>
  <si>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</si>
  <si>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</si>
  <si>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</si>
  <si>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</si>
  <si>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</si>
  <si>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</si>
  <si>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</si>
  <si>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</si>
  <si>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</si>
  <si>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</si>
  <si>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</si>
  <si>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</si>
  <si>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</si>
  <si>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</si>
  <si>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</si>
  <si>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</si>
  <si>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</si>
  <si>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</si>
  <si>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</si>
  <si>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</si>
  <si>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</si>
  <si>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</si>
  <si>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</si>
  <si>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</si>
  <si>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</si>
  <si>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</si>
  <si>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</si>
  <si>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</si>
  <si>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</si>
  <si>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</si>
  <si>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</si>
  <si>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</si>
  <si>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</si>
  <si>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</si>
  <si>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</si>
  <si>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</si>
  <si>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</si>
  <si>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</si>
  <si>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</si>
  <si>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</si>
  <si>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</si>
  <si>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</si>
  <si>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</si>
  <si>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</si>
  <si>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</si>
  <si>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</si>
  <si>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</si>
  <si>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</si>
  <si>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</si>
  <si>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</si>
  <si>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</si>
  <si>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</si>
  <si>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</si>
  <si>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</si>
  <si>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</si>
  <si>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</si>
  <si>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</si>
  <si>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</si>
  <si>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</si>
  <si>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</si>
  <si>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</si>
  <si>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</si>
  <si>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</si>
  <si>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</si>
  <si>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</si>
  <si>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</si>
  <si>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</si>
  <si>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</si>
  <si>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</si>
  <si>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</si>
  <si>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</si>
  <si>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</si>
  <si>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</si>
  <si>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</si>
  <si>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</si>
  <si>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</si>
  <si>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</si>
  <si>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</si>
  <si>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</si>
  <si>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</si>
  <si>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</si>
  <si>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</si>
  <si>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</si>
  <si>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</si>
  <si>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</si>
  <si>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</si>
  <si>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</si>
  <si>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</si>
  <si>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</si>
  <si>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</si>
  <si>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</si>
  <si>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</si>
  <si>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</si>
  <si>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</si>
  <si>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</si>
  <si>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</si>
  <si>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</si>
  <si>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</si>
  <si>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</si>
  <si>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</si>
  <si>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</si>
  <si>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</si>
  <si>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</si>
  <si>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</si>
  <si>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</si>
  <si>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</si>
  <si>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</si>
  <si>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</si>
  <si>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</si>
  <si>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</si>
  <si>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</si>
  <si>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</si>
  <si>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</si>
  <si>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</si>
  <si>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</si>
  <si>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</si>
  <si>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</si>
  <si>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</si>
  <si>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</si>
  <si>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</si>
  <si>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</si>
  <si>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</si>
  <si>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</si>
  <si>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</si>
  <si>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</si>
  <si>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</si>
  <si>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</si>
  <si>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</si>
  <si>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</si>
  <si>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</si>
  <si>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</si>
  <si>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</si>
  <si>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</si>
  <si>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</si>
  <si>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</si>
  <si>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</si>
  <si>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</si>
  <si>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</si>
  <si>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</si>
  <si>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</si>
  <si>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</si>
  <si>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</si>
  <si>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</si>
  <si>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</si>
  <si>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</si>
  <si>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</si>
  <si>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</si>
  <si>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</si>
  <si>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</si>
  <si>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</si>
  <si>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</si>
  <si>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</si>
  <si>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</si>
  <si>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</si>
  <si>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</si>
  <si>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</si>
  <si>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</si>
  <si>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</si>
  <si>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</si>
  <si>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</si>
  <si>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</si>
  <si>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</si>
  <si>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</si>
  <si>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</si>
  <si>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</si>
  <si>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</si>
  <si>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</si>
  <si>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</si>
  <si>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</si>
  <si>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</si>
  <si>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</si>
  <si>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</si>
  <si>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</si>
  <si>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</si>
  <si>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</si>
  <si>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</si>
  <si>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</si>
  <si>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</si>
  <si>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</si>
  <si>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</si>
  <si>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</si>
  <si>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</si>
  <si>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</si>
  <si>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</si>
  <si>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</si>
  <si>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</si>
  <si>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</si>
  <si>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</si>
  <si>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</si>
  <si>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</si>
  <si>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</si>
  <si>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</si>
  <si>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</si>
  <si>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</si>
  <si>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</si>
  <si>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</si>
  <si>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</si>
  <si>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</si>
  <si>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</si>
  <si>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</si>
  <si>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</si>
  <si>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</si>
  <si>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</si>
  <si>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</si>
  <si>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</si>
  <si>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</si>
  <si>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</si>
  <si>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</si>
  <si>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</si>
  <si>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</si>
  <si>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</si>
  <si>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</si>
  <si>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</si>
  <si>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</si>
  <si>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</si>
  <si>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</si>
  <si>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</si>
  <si>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</si>
  <si>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</si>
  <si>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</si>
  <si>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</si>
  <si>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</si>
  <si>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</si>
  <si>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</si>
  <si>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</si>
  <si>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</si>
  <si>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</si>
  <si>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</si>
  <si>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</si>
  <si>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</si>
  <si>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</si>
  <si>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</si>
  <si>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</si>
  <si>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</si>
  <si>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</si>
  <si>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</si>
  <si>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</si>
  <si>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</si>
  <si>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</si>
  <si>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</si>
  <si>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</si>
  <si>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</si>
  <si>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</si>
  <si>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</si>
  <si>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</si>
  <si>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</si>
  <si>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</si>
  <si>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</si>
  <si>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</si>
  <si>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</si>
  <si>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</si>
  <si>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</si>
  <si>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</si>
  <si>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</si>
  <si>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</si>
  <si>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</si>
  <si>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</si>
  <si>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</si>
  <si>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</si>
  <si>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</si>
  <si>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</si>
  <si>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</si>
  <si>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</si>
  <si>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</si>
  <si>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</si>
  <si>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</si>
  <si>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</si>
  <si>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</si>
  <si>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</si>
  <si>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</si>
  <si>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</si>
  <si>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</si>
  <si>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</si>
  <si>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</si>
  <si>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</si>
  <si>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</si>
  <si>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</si>
  <si>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</si>
  <si>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</si>
  <si>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</si>
  <si>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</si>
  <si>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</si>
  <si>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</si>
  <si>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</si>
  <si>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</si>
  <si>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</si>
  <si>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</si>
  <si>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</si>
  <si>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</si>
  <si>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</si>
  <si>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</si>
  <si>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</si>
  <si>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</si>
  <si>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</si>
  <si>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</si>
  <si>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</si>
  <si>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</si>
  <si>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</si>
  <si>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</si>
  <si>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</si>
  <si>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</si>
  <si>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</si>
  <si>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</si>
  <si>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</si>
  <si>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</si>
  <si>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</si>
  <si>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</si>
  <si>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</si>
  <si>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</si>
  <si>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</si>
  <si>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</si>
  <si>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</si>
  <si>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</si>
  <si>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</si>
  <si>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</si>
  <si>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</si>
  <si>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</si>
  <si>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</si>
  <si>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</si>
  <si>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</si>
  <si>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</si>
  <si>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</si>
  <si>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</si>
  <si>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</si>
  <si>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</si>
  <si>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</si>
  <si>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</si>
  <si>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</si>
  <si>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</si>
  <si>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</si>
  <si>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</si>
  <si>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</si>
  <si>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</si>
  <si>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</si>
  <si>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</si>
  <si>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</si>
  <si>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</si>
  <si>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</si>
  <si>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</si>
  <si>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</si>
  <si>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</si>
  <si>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</si>
  <si>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</si>
  <si>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</si>
  <si>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</si>
  <si>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</si>
  <si>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</si>
  <si>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</si>
  <si>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</si>
  <si>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</si>
  <si>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</si>
  <si>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</si>
  <si>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</si>
  <si>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</si>
  <si>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</si>
  <si>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</si>
  <si>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</si>
  <si>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</si>
  <si>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</si>
  <si>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</si>
  <si>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</si>
  <si>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</si>
  <si>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</si>
  <si>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</si>
  <si>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</si>
  <si>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</si>
  <si>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</si>
  <si>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</si>
  <si>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</si>
  <si>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</si>
  <si>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</si>
  <si>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</si>
  <si>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</si>
  <si>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</si>
  <si>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</si>
  <si>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</si>
  <si>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</si>
  <si>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</si>
  <si>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</si>
  <si>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</si>
  <si>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</si>
  <si>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</si>
  <si>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</si>
  <si>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</si>
  <si>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</si>
  <si>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</si>
  <si>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</si>
  <si>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</si>
  <si>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</si>
  <si>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</si>
  <si>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</si>
  <si>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</si>
  <si>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</si>
  <si>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</si>
  <si>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</si>
  <si>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</si>
  <si>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</si>
  <si>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</si>
  <si>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</si>
  <si>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</si>
  <si>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</si>
  <si>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</si>
  <si>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</si>
  <si>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</si>
  <si>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</si>
  <si>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</si>
  <si>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</si>
  <si>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</si>
  <si>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</si>
  <si>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</si>
  <si>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</si>
  <si>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</si>
  <si>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</si>
  <si>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</si>
  <si>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</si>
  <si>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</si>
  <si>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</si>
  <si>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</si>
  <si>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</si>
  <si>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</si>
  <si>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</si>
  <si>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</si>
  <si>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</si>
  <si>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</si>
  <si>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</si>
  <si>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</si>
  <si>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</si>
  <si>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</si>
  <si>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</si>
  <si>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</si>
  <si>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</si>
  <si>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</si>
  <si>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</si>
  <si>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</si>
  <si>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</si>
  <si>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</si>
  <si>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</si>
  <si>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</si>
  <si>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</si>
  <si>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</si>
  <si>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</si>
  <si>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</si>
  <si>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</si>
  <si>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</si>
  <si>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</si>
  <si>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</si>
  <si>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</si>
  <si>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</si>
  <si>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</si>
  <si>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</si>
  <si>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</si>
  <si>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</si>
  <si>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</si>
  <si>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</si>
  <si>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</si>
  <si>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</si>
  <si>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</si>
  <si>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</si>
  <si>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</si>
  <si>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</si>
  <si>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</si>
  <si>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</si>
  <si>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</si>
  <si>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</si>
  <si>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</si>
  <si>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</si>
  <si>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</si>
  <si>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</si>
  <si>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</si>
  <si>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</si>
  <si>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</si>
  <si>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</si>
  <si>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</si>
  <si>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</si>
  <si>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</si>
  <si>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</si>
  <si>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</si>
  <si>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</si>
  <si>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</si>
  <si>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</si>
  <si>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</si>
  <si>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</si>
  <si>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</si>
  <si>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</si>
  <si>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</si>
  <si>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</si>
  <si>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</si>
  <si>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</si>
  <si>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</si>
  <si>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</si>
  <si>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</si>
  <si>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</si>
  <si>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</si>
  <si>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</si>
  <si>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</si>
  <si>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</si>
  <si>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</si>
  <si>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</si>
  <si>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</si>
  <si>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</si>
  <si>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</si>
  <si>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</si>
  <si>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</si>
  <si>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</si>
  <si>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</si>
  <si>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</si>
  <si>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</si>
  <si>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</si>
  <si>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</si>
  <si>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</si>
  <si>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</si>
  <si>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</si>
  <si>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</si>
  <si>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</si>
  <si>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</si>
  <si>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</si>
  <si>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</si>
  <si>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</si>
  <si>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</si>
  <si>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</si>
  <si>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</si>
  <si>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</si>
  <si>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</si>
  <si>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</si>
  <si>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</si>
  <si>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</si>
  <si>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</si>
  <si>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</si>
  <si>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</si>
  <si>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</si>
  <si>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</si>
  <si>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</si>
  <si>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</si>
  <si>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</si>
  <si>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</si>
  <si>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</si>
  <si>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</si>
  <si>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</si>
  <si>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</si>
  <si>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</si>
  <si>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</si>
  <si>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</si>
  <si>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</si>
  <si>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</si>
  <si>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</si>
  <si>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</si>
  <si>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</si>
  <si>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</si>
  <si>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</si>
  <si>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</si>
  <si>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</si>
  <si>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</si>
  <si>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</si>
  <si>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</si>
  <si>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</si>
  <si>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</si>
  <si>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</si>
  <si>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</si>
  <si>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</si>
  <si>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</si>
  <si>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</si>
  <si>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</si>
  <si>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</si>
  <si>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</si>
  <si>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</si>
  <si>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</si>
  <si>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</si>
  <si>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</si>
  <si>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</si>
  <si>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</si>
  <si>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</si>
  <si>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</si>
  <si>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</si>
  <si>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</si>
  <si>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</si>
  <si>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</si>
  <si>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</si>
  <si>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</si>
  <si>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</si>
  <si>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</si>
  <si>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</si>
  <si>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</si>
  <si>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</si>
  <si>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</si>
  <si>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</si>
  <si>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</si>
  <si>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</si>
  <si>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</si>
  <si>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</si>
  <si>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</si>
  <si>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</si>
  <si>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</si>
  <si>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</si>
  <si>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</si>
  <si>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</si>
  <si>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</si>
  <si>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</si>
  <si>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</si>
  <si>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</si>
  <si>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</si>
  <si>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</si>
  <si>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</si>
  <si>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</si>
  <si>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</si>
  <si>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</si>
  <si>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</si>
  <si>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</si>
  <si>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</si>
  <si>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</si>
  <si>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</si>
  <si>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</si>
  <si>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</si>
  <si>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</si>
  <si>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</si>
  <si>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</si>
  <si>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</si>
  <si>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</si>
  <si>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</si>
  <si>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</si>
  <si>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</si>
  <si>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</si>
  <si>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</si>
  <si>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</si>
  <si>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</si>
  <si>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</si>
  <si>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</si>
  <si>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</si>
  <si>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</si>
  <si>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</si>
  <si>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</si>
  <si>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</si>
  <si>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</si>
  <si>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</si>
  <si>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</si>
  <si>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</si>
  <si>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</si>
  <si>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</si>
  <si>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</si>
  <si>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</si>
  <si>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</si>
  <si>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</si>
  <si>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</si>
  <si>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</si>
  <si>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</si>
  <si>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</si>
  <si>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</si>
  <si>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</si>
  <si>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</si>
  <si>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</si>
  <si>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</si>
  <si>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</si>
  <si>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</si>
  <si>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</si>
  <si>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</si>
  <si>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</si>
  <si>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</si>
  <si>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</si>
  <si>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</si>
  <si>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</si>
  <si>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</si>
  <si>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</si>
  <si>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</si>
  <si>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</si>
  <si>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</si>
  <si>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</si>
  <si>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</si>
  <si>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</si>
  <si>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</si>
  <si>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</si>
  <si>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</si>
  <si>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</si>
  <si>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</si>
  <si>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</si>
  <si>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</si>
  <si>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</si>
  <si>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</si>
  <si>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</si>
  <si>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</si>
  <si>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</si>
  <si>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</si>
  <si>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</si>
  <si>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</si>
  <si>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</si>
  <si>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</si>
  <si>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</si>
  <si>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</si>
  <si>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</si>
  <si>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</si>
  <si>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</si>
  <si>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</si>
  <si>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</si>
  <si>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</si>
  <si>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</si>
  <si>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</si>
  <si>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</si>
  <si>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</si>
  <si>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</si>
  <si>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</si>
  <si>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</si>
  <si>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</si>
  <si>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</si>
  <si>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</si>
  <si>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</si>
  <si>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</si>
  <si>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</si>
  <si>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</si>
  <si>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</si>
  <si>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</si>
  <si>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</si>
  <si>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</si>
  <si>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</si>
  <si>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</si>
  <si>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</si>
  <si>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</si>
  <si>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</si>
  <si>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</si>
  <si>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</si>
  <si>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</si>
  <si>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</si>
  <si>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</si>
  <si>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</si>
  <si>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</si>
  <si>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</si>
  <si>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</si>
  <si>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</si>
  <si>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</si>
  <si>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</si>
  <si>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</si>
  <si>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</si>
  <si>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</si>
  <si>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</si>
  <si>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</si>
  <si>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</si>
  <si>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</si>
  <si>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</si>
  <si>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</si>
  <si>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</si>
  <si>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</si>
  <si>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</si>
  <si>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</si>
  <si>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</si>
  <si>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</si>
  <si>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</si>
  <si>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</si>
  <si>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</si>
  <si>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</si>
  <si>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</si>
  <si>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</si>
  <si>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</si>
  <si>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</si>
  <si>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</si>
  <si>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</si>
  <si>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</si>
  <si>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</si>
  <si>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</si>
  <si>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</si>
  <si>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</si>
  <si>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</si>
  <si>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</si>
  <si>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</si>
  <si>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</si>
  <si>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</si>
  <si>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</si>
  <si>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</si>
  <si>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</si>
  <si>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</si>
  <si>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</si>
  <si>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</si>
  <si>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</si>
  <si>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</si>
  <si>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</si>
  <si>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</si>
  <si>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</si>
  <si>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</si>
  <si>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</si>
  <si>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</si>
  <si>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</si>
  <si>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</si>
  <si>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</si>
  <si>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</si>
  <si>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</si>
  <si>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</si>
  <si>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</si>
  <si>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</si>
  <si>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</si>
  <si>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</si>
  <si>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</si>
  <si>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</si>
  <si>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</si>
  <si>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</si>
  <si>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</si>
  <si>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</si>
  <si>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</si>
  <si>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</si>
  <si>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</si>
  <si>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</si>
  <si>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</si>
  <si>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</si>
  <si>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</si>
  <si>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</si>
  <si>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</si>
  <si>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</si>
  <si>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</si>
  <si>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</si>
  <si>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</si>
  <si>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</si>
  <si>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</si>
  <si>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</si>
  <si>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</si>
  <si>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</si>
  <si>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</si>
  <si>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</si>
  <si>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</si>
  <si>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</si>
  <si>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</si>
  <si>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</si>
  <si>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</si>
  <si>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</si>
  <si>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</si>
  <si>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</si>
  <si>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</si>
  <si>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</si>
  <si>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</si>
  <si>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</si>
  <si>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</si>
  <si>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</si>
  <si>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</si>
  <si>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</si>
  <si>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</si>
  <si>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</si>
  <si>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</si>
  <si>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</si>
  <si>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</si>
  <si>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</si>
  <si>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</si>
  <si>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</si>
  <si>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</si>
  <si>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</si>
  <si>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</si>
  <si>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</si>
  <si>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</si>
  <si>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</si>
  <si>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</si>
  <si>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</si>
  <si>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</si>
  <si>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</si>
  <si>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</si>
  <si>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</si>
  <si>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</si>
  <si>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</si>
  <si>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</si>
  <si>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</si>
  <si>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</si>
  <si>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</si>
  <si>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</si>
  <si>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</si>
  <si>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</si>
  <si>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</si>
  <si>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</si>
  <si>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</si>
  <si>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</si>
  <si>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</si>
  <si>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</si>
  <si>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</si>
  <si>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</si>
  <si>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</si>
  <si>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</si>
  <si>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</si>
  <si>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</si>
  <si>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</si>
  <si>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</si>
  <si>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</si>
  <si>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</si>
  <si>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</si>
  <si>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</si>
  <si>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</si>
  <si>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</si>
  <si>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</si>
  <si>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</si>
  <si>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</si>
  <si>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</si>
  <si>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</si>
  <si>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</si>
  <si>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</si>
  <si>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</si>
  <si>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</si>
  <si>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</si>
  <si>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</si>
  <si>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</si>
  <si>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</si>
  <si>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</si>
  <si>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</si>
  <si>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</si>
  <si>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</si>
  <si>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</si>
  <si>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</si>
  <si>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</si>
  <si>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</si>
  <si>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</si>
  <si>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</si>
  <si>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</si>
  <si>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</si>
  <si>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</si>
  <si>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</si>
  <si>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</si>
  <si>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</si>
  <si>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</si>
  <si>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</si>
  <si>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</si>
  <si>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</si>
  <si>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</si>
  <si>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</si>
  <si>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</si>
  <si>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</si>
  <si>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</si>
  <si>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</si>
  <si>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</si>
  <si>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</si>
  <si>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</si>
  <si>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</si>
  <si>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</si>
  <si>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</si>
  <si>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</si>
  <si>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</si>
  <si>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</si>
  <si>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</si>
  <si>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</si>
  <si>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</si>
  <si>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</si>
  <si>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</si>
  <si>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</si>
  <si>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</si>
  <si>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</si>
  <si>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</si>
  <si>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</si>
  <si>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</si>
  <si>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</si>
  <si>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</si>
  <si>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</si>
  <si>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</si>
  <si>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</si>
  <si>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</si>
  <si>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</si>
  <si>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</si>
  <si>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</si>
  <si>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</si>
  <si>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</si>
  <si>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</si>
  <si>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</si>
  <si>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</si>
  <si>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</si>
  <si>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</si>
  <si>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</si>
  <si>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</si>
  <si>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</si>
  <si>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</si>
  <si>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</si>
  <si>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</si>
  <si>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</si>
  <si>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</si>
  <si>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</si>
  <si>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</si>
  <si>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</si>
  <si>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</si>
  <si>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</si>
  <si>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</si>
  <si>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</si>
  <si>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</si>
  <si>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</si>
  <si>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</si>
  <si>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</si>
  <si>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</si>
  <si>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</si>
  <si>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</si>
  <si>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</si>
  <si>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</si>
  <si>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</si>
  <si>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</si>
  <si>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</si>
  <si>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</si>
  <si>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</si>
  <si>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</si>
  <si>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</si>
  <si>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</si>
  <si>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</si>
  <si>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</si>
  <si>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</si>
  <si>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</si>
  <si>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</si>
  <si>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</si>
  <si>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</si>
  <si>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</si>
  <si>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</si>
  <si>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</si>
  <si>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</si>
  <si>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</si>
  <si>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</si>
  <si>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</si>
  <si>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</si>
  <si>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</si>
  <si>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</si>
  <si>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</si>
  <si>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</si>
  <si>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</si>
  <si>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</si>
  <si>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</si>
  <si>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</si>
  <si>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</si>
  <si>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</si>
  <si>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</si>
  <si>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</si>
  <si>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</si>
  <si>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</si>
  <si>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</si>
  <si>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</si>
  <si>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</si>
  <si>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</si>
  <si>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</si>
  <si>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</si>
  <si>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</si>
  <si>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</si>
  <si>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</si>
  <si>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</si>
  <si>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</si>
  <si>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</si>
  <si>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</si>
  <si>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</si>
  <si>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</si>
  <si>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</si>
  <si>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</si>
  <si>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</si>
  <si>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</si>
  <si>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</si>
  <si>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</si>
  <si>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</si>
  <si>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</si>
  <si>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</si>
  <si>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</si>
  <si>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</si>
  <si>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</si>
  <si>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</si>
  <si>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</si>
  <si>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</si>
  <si>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</si>
  <si>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</si>
  <si>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</si>
  <si>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</si>
  <si>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</si>
  <si>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</si>
  <si>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</si>
  <si>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</si>
  <si>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</si>
  <si>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</si>
  <si>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</si>
  <si>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</si>
  <si>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</si>
  <si>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</si>
  <si>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</si>
  <si>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</si>
  <si>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</si>
  <si>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</si>
  <si>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</si>
  <si>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</si>
  <si>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</si>
  <si>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</si>
  <si>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</si>
  <si>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</si>
  <si>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</si>
  <si>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</si>
  <si>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</si>
  <si>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</si>
  <si>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</si>
  <si>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</si>
  <si>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</si>
  <si>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</si>
  <si>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</si>
  <si>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</si>
  <si>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</si>
  <si>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</si>
  <si>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</si>
  <si>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</si>
  <si>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</si>
  <si>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</si>
  <si>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</si>
  <si>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</si>
  <si>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</si>
  <si>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</si>
  <si>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</si>
  <si>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</si>
  <si>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</si>
  <si>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</si>
  <si>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</si>
  <si>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</si>
  <si>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</si>
  <si>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</si>
  <si>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</si>
  <si>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</si>
  <si>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</si>
  <si>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</si>
  <si>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</si>
  <si>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</si>
  <si>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</si>
  <si>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</si>
  <si>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</si>
  <si>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</si>
  <si>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</si>
  <si>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</si>
  <si>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</si>
  <si>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</si>
  <si>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</si>
  <si>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</si>
  <si>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</si>
  <si>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</si>
  <si>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</si>
  <si>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</si>
  <si>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</si>
  <si>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</si>
  <si>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</si>
  <si>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</si>
  <si>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</si>
  <si>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</si>
  <si>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</si>
  <si>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</si>
  <si>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</si>
  <si>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</si>
  <si>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</si>
  <si>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</si>
  <si>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</si>
  <si>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</si>
  <si>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</si>
  <si>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</si>
  <si>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</si>
  <si>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</si>
  <si>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</si>
  <si>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</si>
  <si>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</si>
  <si>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</si>
  <si>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</si>
  <si>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</si>
  <si>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</si>
  <si>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</si>
  <si>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</si>
  <si>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</si>
  <si>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</si>
  <si>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</si>
  <si>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</si>
  <si>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</si>
  <si>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</si>
  <si>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</si>
  <si>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</si>
  <si>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</si>
  <si>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</si>
  <si>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</si>
  <si>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</si>
  <si>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</si>
  <si>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</si>
  <si>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</si>
  <si>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</si>
  <si>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</si>
  <si>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</si>
  <si>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</si>
  <si>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</si>
  <si>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</si>
  <si>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</si>
  <si>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</si>
  <si>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</si>
  <si>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</si>
  <si>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</si>
  <si>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</si>
  <si>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</si>
  <si>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</si>
  <si>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</si>
  <si>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</si>
  <si>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</si>
  <si>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</si>
  <si>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</si>
  <si>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</si>
  <si>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</si>
  <si>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</si>
  <si>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</si>
  <si>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</si>
  <si>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</si>
  <si>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</si>
  <si>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</si>
  <si>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</si>
  <si>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</si>
  <si>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</si>
  <si>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</si>
  <si>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</si>
  <si>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</si>
  <si>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</si>
  <si>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</si>
  <si>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</si>
  <si>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</si>
  <si>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</si>
  <si>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</si>
  <si>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</si>
  <si>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</si>
  <si>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</si>
  <si>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</si>
  <si>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</si>
  <si>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</si>
  <si>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</si>
  <si>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</si>
  <si>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</si>
  <si>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</si>
  <si>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</si>
  <si>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</si>
  <si>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</si>
  <si>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</si>
  <si>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</si>
  <si>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</si>
  <si>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</si>
  <si>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</si>
  <si>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</si>
  <si>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</si>
  <si>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</si>
  <si>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</si>
  <si>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</si>
  <si>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</si>
  <si>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</si>
  <si>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</si>
  <si>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</si>
  <si>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</si>
  <si>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</si>
  <si>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</si>
  <si>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</si>
  <si>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</si>
  <si>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</si>
  <si>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</si>
  <si>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</si>
  <si>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</si>
  <si>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</si>
  <si>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</si>
  <si>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</si>
  <si>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</si>
  <si>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</si>
  <si>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</si>
  <si>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</si>
  <si>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</si>
  <si>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</si>
  <si>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</si>
  <si>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</si>
  <si>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</si>
  <si>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</si>
  <si>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</si>
  <si>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</si>
  <si>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</si>
  <si>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</si>
  <si>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</si>
  <si>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</si>
  <si>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</si>
  <si>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</si>
  <si>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</si>
  <si>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</si>
  <si>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</si>
  <si>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</si>
  <si>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</si>
  <si>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</si>
  <si>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</si>
  <si>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</si>
  <si>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</si>
  <si>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</si>
  <si>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</si>
  <si>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</si>
  <si>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</si>
  <si>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</si>
  <si>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</si>
  <si>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</si>
  <si>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</si>
  <si>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</si>
  <si>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</si>
  <si>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</si>
  <si>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</si>
  <si>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</si>
  <si>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</si>
  <si>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</si>
  <si>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</si>
  <si>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</si>
  <si>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</si>
  <si>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</si>
  <si>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</si>
  <si>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</si>
  <si>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</si>
  <si>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</si>
  <si>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</si>
  <si>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</si>
  <si>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</si>
  <si>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</si>
  <si>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</si>
  <si>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</si>
  <si>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</si>
  <si>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</si>
  <si>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</si>
  <si>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</si>
  <si>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</si>
  <si>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</si>
  <si>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</si>
  <si>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</si>
  <si>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</si>
  <si>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</si>
  <si>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</si>
  <si>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</si>
  <si>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</si>
  <si>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</si>
  <si>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</si>
  <si>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</si>
  <si>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</si>
  <si>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</si>
  <si>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</si>
  <si>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</si>
  <si>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</si>
  <si>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</si>
  <si>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</si>
  <si>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</si>
  <si>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</si>
  <si>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</si>
  <si>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</si>
  <si>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</si>
  <si>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</si>
  <si>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</si>
  <si>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</si>
  <si>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</si>
  <si>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</si>
  <si>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</si>
  <si>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</si>
  <si>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</si>
  <si>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</si>
  <si>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</si>
  <si>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</si>
  <si>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</si>
  <si>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Koufonisi</t>
  </si>
  <si>
    <t>Steering Comitee:
- The Mayor of Naxos and Small Cyclades - The vice Mayor of Koufonisi
- DAFNI (Network of Aegean Islands for Sustainability)
Work group:
- The energy representative of the municipality of Naxos and Small Cyclades
- The technical department of the municipality of Naxos and Small Cyclades
- DAFNI (Network of Aegean Islands for Sustainability)</t>
  </si>
  <si>
    <t>Staff:
- The energy representative of the municipality of Naxos and Small Cyclades (1 person)
- The technical department of the municipality of Naxos and Small Cyclades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</si>
  <si>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</si>
  <si>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</si>
  <si>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Naxos and Small Cyclades's energy profile. The monitoring task will be taken over by the work group.</t>
  </si>
  <si>
    <t xml:space="preserve">The long-term vision of the municipality of Naxos and Small Cyclades is to succeed into restricitng the rapidly increasing CO2 emissions of Koufonisi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Koufonisi are expected to increase by 63% until 2020 in comparison to 2005 levels. 
- The population of the island is also expected to increase by 30%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</si>
  <si>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</si>
  <si>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</si>
  <si>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</si>
  <si>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</si>
  <si>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</si>
  <si>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</si>
  <si>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</si>
  <si>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Άλλες οδικές υπηρεσίες μεταφοράς επιβατών (ταξί, τουρισμός, σχολικά λεωφορεία, κλπ.)</t>
  </si>
  <si>
    <t>Övriga passagerartransporter på vägar (taxi, turism, skolbussar etc.)</t>
  </si>
  <si>
    <t>Andre passagerer vejtransport (taxa, turisme, skolebusser osv.)</t>
  </si>
  <si>
    <t>Teised maanteetranspordi liigid (takso, turism, koolibussid jne)</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</si>
  <si>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</si>
  <si>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</si>
  <si>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</si>
  <si>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</si>
  <si>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Naxos and Small Cyclades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</si>
  <si>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</si>
  <si>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</si>
  <si>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</si>
  <si>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</si>
  <si>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</si>
  <si>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</si>
  <si>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</si>
  <si>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</si>
  <si>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</si>
  <si>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</si>
  <si>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</si>
  <si>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</si>
  <si>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Naxos and Small Cyclades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</si>
  <si>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</si>
  <si>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</si>
  <si>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</si>
  <si>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</si>
  <si>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</si>
  <si>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</si>
  <si>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</si>
  <si>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</si>
  <si>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</si>
  <si>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</si>
  <si>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</si>
  <si>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</si>
  <si>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</si>
  <si>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</si>
  <si>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</si>
  <si>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</si>
  <si>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</si>
  <si>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</si>
  <si>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</si>
  <si>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Naxos and Small Cyclades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</si>
  <si>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</si>
  <si>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</si>
  <si>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</si>
  <si>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Naxos and Small Cyclades - Health center</t>
  </si>
  <si>
    <t>Increase to 30% the total space heating energy demand supplied from heat pumps by 2020 - Increase to 30% the total hot water energy demand supplied from solar thermal by 2020</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</si>
  <si>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</si>
  <si>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</si>
  <si>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Naxos and Small Cyclades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</si>
  <si>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</si>
  <si>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</si>
  <si>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Naxos and Small Cyclades - Naxos and Small Cyclades KTEL </t>
  </si>
  <si>
    <t>Increase by 20% the energy efficiency of passenger transports by road by 2020 through the promotion of eco-driving practices.</t>
  </si>
  <si>
    <t>Municipality of Naxos and Small Cyclades - Transfer operators - Taxis</t>
  </si>
  <si>
    <t>Increase to 10% the passenger transport by road energy demand supplied from electricity by 2020 through the introduction of hybrid – electrical buses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</si>
  <si>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</si>
  <si>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</si>
  <si>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Increase by 20% the energy efficiency of Freight transport by road and removal services by 2020 through the promotion of eco-driving practices.</t>
  </si>
  <si>
    <t xml:space="preserve">Municipality of Naxos and Small Cyclades  </t>
  </si>
  <si>
    <t>Increase to 10% the passenger transport by road energy demand supplied from electricity by 2020 through the promotion of hybrid – electrical trucks.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</si>
  <si>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</si>
  <si>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</si>
  <si>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</si>
  <si>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</si>
  <si>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</si>
  <si>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Koufonisi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</si>
</sst>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tabSelected="1"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Koufonisi</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Other fleet for public and private services</v></c><c r="B88" s="9" t="s"><v>946</v></c><c r="C88" s="9" t="s"><v>1680</v></c><c r="D88" s="9"/><c r="E88" s="9"/><c r="F88" s="9" t="s"><v>1681</v></c><c r="G88" s="9" t="s"><v>1682</v></c><c r="H88" s="9" t="s"><v>1683</v></c><c r="I88" s="9"/><c r="J88" s="9" t="s"><v>1684</v></c><c r="K88" s="9"/><c r="L88" s="9"/></row><row r="89" spans="1:12" s="10" customFormat="1" ht="24"><c r="A89" s="201" t="str"><f t="shared" si="1"/><v>Freight transport by road and removal services</v></c><c r="B89" s="9" t="s"><v>68</v></c><c r="C89" s="9" t="s"><v>69</v></c><c r="D89" s="9"/><c r="E89" s="9"/><c r="F89" s="9" t="s"><v>328</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Koufonisi</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0.42110749207368914</v></c><c r="L8" s="211"><v>0.55578860616266768</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Koufonisi</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376</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580.65781186793686</v></c><c r="D17" s="234"><v>0</v></c><c r="E17" s="234"><v>0</v></c><c r="F17" s="64"><v>580.65781186793686</v></c><c r="G17" s="234"><v>0</v></c><c r="H17" s="234"><v>661.63488590637724</v></c><c r="I17" s="234"><v>0</v></c><c r="J17" s="234"><v>84.166558559999999</v></c><c r="K17" s="234"><v>0</v></c><c r="L17" s="234"><v>0</v></c><c r="M17" s="64"><v>745.80144446637723</v></c><c r="N17" s="234"><v>0</v></c><c r="O17" s="234"><v>0</v></c><c r="P17" s="234"><v>93.806775461769689</v></c><c r="Q17" s="234"><v>0</v></c><c r="R17" s="234"><v>0</v></c><c r="S17" s="234"><v>186.7386487985309</v></c><c r="T17" s="64"><v>280.54542426030059</v></c><c r="U17" s="64"><v>1607.0046805946145</v></c></row><row r="18" spans="1:21" s="21" customFormat="1" ht="15.75"><c r="A18" s="22"/><c r="B18" s="182" t="str"><f>Translation!A61</f><v>Hot water</v></c><c r="C18" s="154"><v>111.17840054728261</v></c><c r="D18" s="154"><v>0</v></c><c r="E18" s="154"><v>0</v></c><c r="F18" s="64"><v>111.17840054728261</v></c><c r="G18" s="154"><v>0</v></c><c r="H18" s="154"><v>90.679882946377361</v></c><c r="I18" s="154"><v>0</v></c><c r="J18" s="154"><v>0</v></c><c r="K18" s="154"><v>0</v></c><c r="L18" s="154"><v>0</v></c><c r="M18" s="64"><v>90.679882946377361</v></c><c r="N18" s="154"><v>0</v></c><c r="O18" s="154"><v>0</v></c><c r="P18" s="154"><v>93.806775461769689</v></c><c r="Q18" s="154"><v>0</v></c><c r="R18" s="154"><v>0</v></c><c r="S18" s="154"><v>28.142032638530907</v></c><c r="T18" s="64"><v>121.9488081003006</v></c><c r="U18" s="64"><v>323.80709159396054</v></c></row><row r="19" spans="1:21" s="21" customFormat="1" ht="15.75"><c r="A19" s="22"/><c r="B19" s="182" t="str"><f>Translation!A62</f><v>Heating and cooling</v></c><c r="C19" s="154"><v>161.16763234643204</v></c><c r="D19" s="154"><v>0</v></c><c r="E19" s="154"><v>0</v></c><c r="F19" s="64"><v>161.16763234643204</v></c><c r="G19" s="154"><v>0</v></c><c r="H19" s="154"><v>570.95500295999989</v></c><c r="I19" s="154"><v>0</v></c><c r="J19" s="154"><v>48.249718559999991</v></c><c r="K19" s="154"><v>0</v></c><c r="L19" s="154"><v>0</v></c><c r="M19" s="64"><v>619.20472151999991</v></c><c r="N19" s="154"><v>0</v></c><c r="O19" s="154"><v>0</v></c><c r="P19" s="154"><v>0</v></c><c r="Q19" s="154"><v>0</v></c><c r="R19" s="154"><v>0</v></c><c r="S19" s="154"><v>128.66591615999999</v></c><c r="T19" s="64"><v>128.66591615999999</v></c><c r="U19" s="64"><v>909.03827002643197</v></c></row><row r="20" spans="1:21" s="21" customFormat="1" ht="15.75"><c r="A20" s="22"/><c r="B20" s="182" t="str"><f>Translation!A63</f><v>Lighting</v></c><c r="C20" s="154"><v>85.658260752000004</v></c><c r="D20" s="154"><v>0</v></c><c r="E20" s="154"><v>0</v></c><c r="F20" s="64"><v>85.658260752000004</v></c><c r="G20" s="154"><v>0</v></c><c r="H20" s="154"><v>0</v></c><c r="I20" s="154"><v>0</v></c><c r="J20" s="154"><v>0</v></c><c r="K20" s="154"><v>0</v></c><c r="L20" s="154"><v>0</v></c><c r="M20" s="64"><v>0</v></c><c r="N20" s="154"><v>0</v></c><c r="O20" s="154"><v>0</v></c><c r="P20" s="154"><v>0</v></c><c r="Q20" s="154"><v>0</v></c><c r="R20" s="154"><v>0</v></c><c r="S20" s="154"><v>0</v></c><c r="T20" s="64"><v>0</v></c><c r="U20" s="64"><v>85.658260752000004</v></c></row><row r="21" spans="1:21" s="21" customFormat="1" ht="15.75"><c r="A21" s="22"/><c r="B21" s="182" t="str"><f>Translation!A64</f><v>Cooking</v></c><c r="C21" s="154"><v>59.861400000000003</v></c><c r="D21" s="154"><v>0</v></c><c r="E21" s="154"><v>0</v></c><c r="F21" s="64"><v>59.861400000000003</v></c><c r="G21" s="154"><v>0</v></c><c r="H21" s="154"><v>0</v></c><c r="I21" s="154"><v>0</v></c><c r="J21" s="154"><v>35.916840000000001</v></c><c r="K21" s="154"><v>0</v></c><c r="L21" s="154"><v>0</v></c><c r="M21" s="64"><v>35.916840000000001</v></c><c r="N21" s="154"><v>0</v></c><c r="O21" s="154"><v>0</v></c><c r="P21" s="154"><v>0</v></c><c r="Q21" s="154"><v>0</v></c><c r="R21" s="154"><v>0</v></c><c r="S21" s="154"><v>29.930700000000002</v></c><c r="T21" s="64"><v>29.930700000000002</v></c><c r="U21" s="64"><v>125.70894000000001</v></c></row><row r="22" spans="1:21" s="21" customFormat="1" ht="15.75"><c r="A22" s="22"/><c r="B22" s="182" t="str"><f>Translation!A65</f><v>Refrigerator and freezers</v></c><c r="C22" s="154"><v>84.01600000000002</v></c><c r="D22" s="154"><v>0</v></c><c r="E22" s="154"><v>0</v></c><c r="F22" s="64"><v>84.01600000000002</v></c><c r="G22" s="154"><v>0</v></c><c r="H22" s="154"><v>0</v></c><c r="I22" s="154"><v>0</v></c><c r="J22" s="154"><v>0</v></c><c r="K22" s="154"><v>0</v></c><c r="L22" s="154"><v>0</v></c><c r="M22" s="64"><v>0</v></c><c r="N22" s="154"><v>0</v></c><c r="O22" s="154"><v>0</v></c><c r="P22" s="154"><v>0</v></c><c r="Q22" s="154"><v>0</v></c><c r="R22" s="154"><v>0</v></c><c r="S22" s="154"><v>0</v></c><c r="T22" s="64"><v>0</v></c><c r="U22" s="64"><v>84.01600000000002</v></c></row><row r="23" spans="1:21" s="21" customFormat="1" ht="15.75"><c r="A23" s="22"/><c r="B23" s="182" t="str"><f>Translation!A66</f><v>Laundry machines and dryers</v></c><c r="C23" s="154"><v>5.1133333333333342</v></c><c r="D23" s="154"><v>0</v></c><c r="E23" s="154"><v>0</v></c><c r="F23" s="64"><v>5.1133333333333342</v></c><c r="G23" s="154"><v>0</v></c><c r="H23" s="154"><v>0</v></c><c r="I23" s="154"><v>0</v></c><c r="J23" s="154"><v>0</v></c><c r="K23" s="154"><v>0</v></c><c r="L23" s="154"><v>0</v></c><c r="M23" s="64"><v>0</v></c><c r="N23" s="154"><v>0</v></c><c r="O23" s="154"><v>0</v></c><c r="P23" s="154"><v>0</v></c><c r="Q23" s="154"><v>0</v></c><c r="R23" s="154"><v>0</v></c><c r="S23" s="154"><v>0</v></c><c r="T23" s="64"><v>0</v></c><c r="U23" s="64"><v>5.1133333333333342</v></c></row><row r="24" spans="1:21" s="21" customFormat="1" ht="15.75"><c r="A24" s="22"/><c r="B24" s="182" t="str"><f>Translation!A67</f><v>Dish washing</v></c><c r="C24" s="154"><v>7.158666666666667</v></c><c r="D24" s="154"><v>0</v></c><c r="E24" s="154"><v>0</v></c><c r="F24" s="64"><v>7.158666666666667</v></c><c r="G24" s="154"><v>0</v></c><c r="H24" s="154"><v>0</v></c><c r="I24" s="154"><v>0</v></c><c r="J24" s="154"><v>0</v></c><c r="K24" s="154"><v>0</v></c><c r="L24" s="154"><v>0</v></c><c r="M24" s="64"><v>0</v></c><c r="N24" s="154"><v>0</v></c><c r="O24" s="154"><v>0</v></c><c r="P24" s="154"><v>0</v></c><c r="Q24" s="154"><v>0</v></c><c r="R24" s="154"><v>0</v></c><c r="S24" s="154"><v>0</v></c><c r="T24" s="64"><v>0</v></c><c r="U24" s="64"><v>7.158666666666667</v></c></row><row r="25" spans="1:21" s="21" customFormat="1" ht="15.75"><c r="A25" s="22"/><c r="B25" s="182" t="str"><f>Translation!A68</f><v>Tv sets</v></c><c r="C25" s="154"><v>6.6512666666666673</v></c><c r="D25" s="154"><v>0</v></c><c r="E25" s="154"><v>0</v></c><c r="F25" s="64"><v>6.6512666666666673</v></c><c r="G25" s="154"><v>0</v></c><c r="H25" s="154"><v>0</v></c><c r="I25" s="154"><v>0</v></c><c r="J25" s="154"><v>0</v></c><c r="K25" s="154"><v>0</v></c><c r="L25" s="154"><v>0</v></c><c r="M25" s="64"><v>0</v></c><c r="N25" s="154"><v>0</v></c><c r="O25" s="154"><v>0</v></c><c r="P25" s="154"><v>0</v></c><c r="Q25" s="154"><v>0</v></c><c r="R25" s="154"><v>0</v></c><c r="S25" s="154"><v>0</v></c><c r="T25" s="64"><v>0</v></c><c r="U25" s="64"><v>6.6512666666666673</v></c></row><row r="26" spans="1:21" s="21" customFormat="1" ht="15.75"><c r="A26" s="22"/><c r="B26" s="182" t="str"><f>Translation!A69</f><v>Other electric appliances</v></c><c r="C26" s="154"><v>59.852851555555524</v></c><c r="D26" s="154"><v>0</v></c><c r="E26" s="154"><v>0</v></c><c r="F26" s="64"><v>59.852851555555524</v></c><c r="G26" s="154"><v>0</v></c><c r="H26" s="154"><v>0</v></c><c r="I26" s="154"><v>0</v></c><c r="J26" s="154"><v>0</v></c><c r="K26" s="154"><v>0</v></c><c r="L26" s="154"><v>0</v></c><c r="M26" s="64"><v>0</v></c><c r="N26" s="154"><v>0</v></c><c r="O26" s="154"><v>0</v></c><c r="P26" s="154"><v>0</v></c><c r="Q26" s="154"><v>0</v></c><c r="R26" s="154"><v>0</v></c><c r="S26" s="154"><v>0</v></c><c r="T26" s="64"><v>0</v></c><c r="U26" s="64"><v>59.852851555555524</v></c></row><row r="27" spans="1:21" s="21" customFormat="1" ht="15.75"><c r="A27" s="22"/><c r="B27" s="66" t="str"><f>Translation!A70</f><v>PRIMARY SECTOR</v></c><c r="C27" s="234"><v>24.44991491062741</v></c><c r="D27" s="234"><v>0</v></c><c r="E27" s="234"><v>0</v></c><c r="F27" s="64"><v>24.44991491062741</v></c><c r="G27" s="234"><v>0</v></c><c r="H27" s="234"><v>4.4263577906829124</v></c><c r="I27" s="234"><v>0</v></c><c r="J27" s="234"><v>0</v></c><c r="K27" s="234"><v>0</v></c><c r="L27" s="234"><v>0</v></c><c r="M27" s="64"><v>4.4263577906829124</v></c><c r="N27" s="234"><v>0</v></c><c r="O27" s="234"><v>0</v></c><c r="P27" s="234"><v>0</v></c><c r="Q27" s="234"><v>0</v></c><c r="R27" s="234"><v>0</v></c><c r="S27" s="234"><v>5.0532285341616596</v></c><c r="T27" s="64"><v>5.0532285341616596</v></c><c r="U27" s="64"><v>33.929501235471982</v></c></row><row r="28" spans="1:21" s="21" customFormat="1" ht="15.75"><c r="A28" s="22"/><c r="B28" s="183" t="str"><f>Translation!A71</f><v>Agriculture, forestry and fishing</v></c><c r="C28" s="154"><v>24.44991491062741</v></c><c r="D28" s="154"><v>0</v></c><c r="E28" s="154"><v>0</v></c><c r="F28" s="64"><v>24.44991491062741</v></c><c r="G28" s="154"><v>0</v></c><c r="H28" s="154"><v>4.4263577906829124</v></c><c r="I28" s="154"><v>0</v></c><c r="J28" s="154"><v>0</v></c><c r="K28" s="154"><v>0</v></c><c r="L28" s="154"><v>0</v></c><c r="M28" s="64"><v>4.4263577906829124</v></c><c r="N28" s="154"><v>0</v></c><c r="O28" s="154"><v>0</v></c><c r="P28" s="154"><v>0</v></c><c r="Q28" s="154"><v>0</v></c><c r="R28" s="154"><v>0</v></c><c r="S28" s="154"><v>5.0532285341616596</v></c><c r="T28" s="64"><v>5.0532285341616596</v></c><c r="U28" s="64"><v>33.929501235471982</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122.24957455313705</v></c><c r="D30" s="234"><v>0</v></c><c r="E30" s="234"><v>0</v></c><c r="F30" s="64"><v>122.24957455313705</v></c><c r="G30" s="234"><v>49.676824877345325</v></c><c r="H30" s="234"><v>51.922489563581479</v></c><c r="I30" s="234"><v>0</v></c><c r="J30" s="234"><v>2.0962387351957896</v></c><c r="K30" s="234"><v>0</v></c><c r="L30" s="234"><v>0</v></c><c r="M30" s="64"><v>103.69555317612259</v></c><c r="N30" s="234"><v>0</v></c><c r="O30" s="234"><v>0</v></c><c r="P30" s="234"><v>1.1798735800316773</v></c><c r="Q30" s="234"><v>0</v></c><c r="R30" s="234"><v>0</v></c><c r="S30" s="234"><v>0</v></c><c r="T30" s="64"><v>1.1798735800316773</v></c><c r="U30" s="64"><v>227.12500130929132</v></c></row><row r="31" spans="1:21" s="21" customFormat="1" ht="15.75"><c r="A31" s="22"/><c r="B31" s="183" t="str"><f>Translation!A74</f><v>Manufacturing</v></c><c r="C31" s="154"><v>26.672634447957176</v></c><c r="D31" s="154"><v>0</v></c><c r="E31" s="154"><v>0</v></c><c r="F31" s="64"><v>26.672634447957176</v></c><c r="G31" s="154"><v>14.903047463203597</v></c><c r="H31" s="154"><v>15.576746869074444</v></c><c r="I31" s="154"><v>0</v></c><c r="J31" s="154"><v>2.0962387351957896</v></c><c r="K31" s="154"><v>0</v></c><c r="L31" s="154"><v>0</v></c><c r="M31" s="64"><v>32.57603306747383</v></c><c r="N31" s="154"><v>0</v></c><c r="O31" s="154"><v>0</v></c><c r="P31" s="154"><v>1.1798735800316773</v></c><c r="Q31" s="154"><v>0</v></c><c r="R31" s="154"><v>0</v></c><c r="S31" s="154"><v>0</v></c><c r="T31" s="64"><v>1.1798735800316773</v></c><c r="U31" s="64"><v>60.428541095462684</v></c></row><row r="32" spans="1:21" s="21" customFormat="1" ht="30"><c r="A32" s="22"/><c r="B32" s="183" t="str"><f>Translation!A75</f><v>Water supply, sewerage, waste management and remediation activities</v></c><c r="C32" s="154"><v>33.340793059946471</v></c><c r="D32" s="154"><v>0</v></c><c r="E32" s="154"><v>0</v></c><c r="F32" s="64"><v>33.340793059946471</v></c><c r="G32" s="154"><v>0</v></c><c r="H32" s="154"><v>0</v></c><c r="I32" s="154"><v>0</v></c><c r="J32" s="154"><v>0</v></c><c r="K32" s="154"><v>0</v></c><c r="L32" s="154"><v>0</v></c><c r="M32" s="64"><v>0</v></c><c r="N32" s="154"><v>0</v></c><c r="O32" s="154"><v>0</v></c><c r="P32" s="154"><v>0</v></c><c r="Q32" s="154"><v>0</v></c><c r="R32" s="154"><v>0</v></c><c r="S32" s="154"><v>0</v></c><c r="T32" s="64"><v>0</v></c><c r="U32" s="64"><v>33.340793059946471</v></c></row><row r="33" spans="1:21" s="21" customFormat="1" ht="15.75"><c r="A33" s="22"/><c r="B33" s="183" t="str"><f>Translation!A76</f><v>Construction</v></c><c r="C33" s="154"><v>62.236147045233409</v></c><c r="D33" s="154"><v>0</v></c><c r="E33" s="154"><v>0</v></c><c r="F33" s="64"><v>62.236147045233409</v></c><c r="G33" s="154"><v>34.773777414141726</v></c><c r="H33" s="154"><v>36.345742694507038</v></c><c r="I33" s="154"><v>0</v></c><c r="J33" s="154"><v>0</v></c><c r="K33" s="154"><v>0</v></c><c r="L33" s="154"><v>0</v></c><c r="M33" s="64"><v>71.119520108648771</v></c><c r="N33" s="154"><v>0</v></c><c r="O33" s="154"><v>0</v></c><c r="P33" s="154"><v>0</v></c><c r="Q33" s="154"><v>0</v></c><c r="R33" s="154"><v>0</v></c><c r="S33" s="154"><v>0</v></c><c r="T33" s="64"><v>0</v></c><c r="U33" s="64"><v>133.35566715388217</v></c></row><row r="34" spans="1:21" s="21" customFormat="1" ht="15.75"><c r="A34" s="22"/><c r="B34" s="61" t="str"><f>Translation!A77</f><v>TERTIARY SECTOR</v></c><c r="C34" s="234"><v>1427.7653744320507</v></c><c r="D34" s="234"><v>0</v></c><c r="E34" s="234"><v>0</v></c><c r="F34" s="64"><v>1427.7653744320507</v></c><c r="G34" s="234"><v>0</v></c><c r="H34" s="234"><v>272.80571550514395</v></c><c r="I34" s="234"><v>0</v></c><c r="J34" s="234"><v>11.547899999999998</v></c><c r="K34" s="234"><v>0</v></c><c r="L34" s="234"><v>0</v></c><c r="M34" s="64"><v>284.35361550514392</v></c><c r="N34" s="234"><v>0</v></c><c r="O34" s="234"><v>0</v></c><c r="P34" s="234"><v>55.094201640177644</v></c><c r="Q34" s="234"><v>0</v></c><c r="R34" s="234"><v>0</v></c><c r="S34" s="234"><v>6.6738621695999996</v></c><c r="T34" s="64"><v>61.768063809777644</v></c><c r="U34" s="64"><v>1773.8870537469725</v></c></row><row r="35" spans="1:21" s="21" customFormat="1" ht="30"><c r="A35" s="22"/><c r="B35" s="183" t="str"><f>Translation!A78</f><v xml:space="preserve">Wholesale and retail trade; repair of motor vehicles and motorcycles </v></c><c r="C35" s="154"><v>301.17739474368443</v></c><c r="D35" s="154"><v>0</v></c><c r="E35" s="154"><v>0</v></c><c r="F35" s="64"><v>301.17739474368443</v></c><c r="G35" s="154"><v>0</v></c><c r="H35" s="154"><v>38.079929910644232</v></c><c r="I35" s="154"><v>0</v></c><c r="J35" s="154"><v>0</v></c><c r="K35" s="154"><v>0</v></c><c r="L35" s="154"><v>0</v></c><c r="M35" s="64"><v>38.079929910644232</v></c><c r="N35" s="154"><v>0</v></c><c r="O35" s="154"><v>0</v></c><c r="P35" s="154"><v>3.6927460549719413</v></c><c r="Q35" s="154"><v>0</v></c><c r="R35" s="154"><v>0</v></c><c r="S35" s="154"><v>0</v></c><c r="T35" s="64"><v>3.6927460549719413</v></c><c r="U35" s="64"><v>342.95007070930063</v></c></row><row r="36" spans="1:21" s="21" customFormat="1" ht="15.75"><c r="A36" s="22"/><c r="B36" s="183" t="str"><f>Translation!A79</f><v>Accommodation and food service activities</v></c><c r="C36" s="154"><v>753.05420953239013</v></c><c r="D36" s="154"><v>0</v></c><c r="E36" s="154"><v>0</v></c><c r="F36" s="64"><v>753.05420953239013</v></c><c r="G36" s="154"><v>0</v></c><c r="H36" s="154"><v>173.36227500200971</v></c><c r="I36" s="154"><v>0</v></c><c r="J36" s="154"><v>11.547899999999998</v></c><c r="K36" s="154"><v>0</v></c><c r="L36" s="154"><v>0</v></c><c r="M36" s="64"><v>184.91017500200971</v></c><c r="N36" s="154"><v>0</v></c><c r="O36" s="154"><v>0</v></c><c r="P36" s="154"><v>48.560881696765748</v></c><c r="Q36" s="154"><v>0</v></c><c r="R36" s="154"><v>0</v></c><c r="S36" s="154"><v>6.6738621695999996</v></c><c r="T36" s="64"><v>55.234743866365747</v></c><c r="U36" s="64"><v>993.19912840076563</v></c></row><row r="37" spans="1:21" s="21" customFormat="1" ht="15.75"><c r="A37" s="22"/><c r="B37" s="183" t="str"><f>Translation!A80</f><v>General public administration and social security</v></c><c r="C37" s="154"><v>41.428317130061039</v></c><c r="D37" s="154"><v>0</v></c><c r="E37" s="154"><v>0</v></c><c r="F37" s="64"><v>41.428317130061039</v></c><c r="G37" s="154"><v>0</v></c><c r="H37" s="154"><v>10.469441669991452</v></c><c r="I37" s="154"><v>0</v></c><c r="J37" s="154"><v>0</v></c><c r="K37" s="154"><v>0</v></c><c r="L37" s="154"><v>0</v></c><c r="M37" s="64"><v>10.469441669991452</v></c><c r="N37" s="154"><v>0</v></c><c r="O37" s="154"><v>0</v></c><c r="P37" s="154"><v>0</v></c><c r="Q37" s="154"><v>0</v></c><c r="R37" s="154"><v>0</v></c><c r="S37" s="154"><v>0</v></c><c r="T37" s="64"><v>0</v></c><c r="U37" s="64"><v>51.897758800052493</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23.609242519236247</v></c><c r="D39" s="154"><v>0</v></c><c r="E39" s="154"><v>0</v></c><c r="F39" s="64"><v>23.609242519236247</v></c><c r="G39" s="154"><v>0</v></c><c r="H39" s="154"><v>17.385089528669141</v></c><c r="I39" s="154"><v>0</v></c><c r="J39" s="154"><v>0</v></c><c r="K39" s="154"><v>0</v></c><c r="L39" s="154"><v>0</v></c><c r="M39" s="64"><v>17.385089528669141</v></c><c r="N39" s="154"><v>0</v></c><c r="O39" s="154"><v>0</v></c><c r="P39" s="154"><v>0</v></c><c r="Q39" s="154"><v>0</v></c><c r="R39" s="154"><v>0</v></c><c r="S39" s="154"><v>0</v></c><c r="T39" s="64"><v>0</v></c><c r="U39" s="64"><v>40.994332047905388</v></c></row><row r="40" spans="1:21" s="21" customFormat="1" ht="15.75"><c r="A40" s="22"/><c r="B40" s="183" t="str"><f>Translation!A83</f><v>Human health and social work activities</v></c><c r="C40" s="154"><v>5.6942662785231049</v></c><c r="D40" s="154"><v>0</v></c><c r="E40" s="154"><v>0</v></c><c r="F40" s="64"><v>5.6942662785231049</v></c><c r="G40" s="154"><v>0</v></c><c r="H40" s="154"><v>4.2167256164107743</v></c><c r="I40" s="154"><v>0</v></c><c r="J40" s="154"><v>0</v></c><c r="K40" s="154"><v>0</v></c><c r="L40" s="154"><v>0</v></c><c r="M40" s="64"><v>4.2167256164107743</v></c><c r="N40" s="154"><v>0</v></c><c r="O40" s="154"><v>0</v></c><c r="P40" s="154"><v>0</v></c><c r="Q40" s="154"><v>0</v></c><c r="R40" s="154"><v>0</v></c><c r="S40" s="154"><v>0</v></c><c r="T40" s="64"><v>0</v></c><c r="U40" s="64"><v>9.9109918949338791</v></c></row><row r="41" spans="1:21" s="21" customFormat="1" ht="15.75"><c r="A41" s="22"/><c r="B41" s="183" t="str"><f>Translation!A84</f><v>Other services</v></c><c r="C41" s="154"><v>231.67491903360343</v></c><c r="D41" s="154"><v>0</v></c><c r="E41" s="154"><v>0</v></c><c r="F41" s="64"><v>231.67491903360343</v></c><c r="G41" s="154"><v>0</v></c><c r="H41" s="154"><v>29.29225377741864</v></c><c r="I41" s="154"><v>0</v></c><c r="J41" s="154"><v>0</v></c><c r="K41" s="154"><v>0</v></c><c r="L41" s="154"><v>0</v></c><c r="M41" s="64"><v>29.29225377741864</v></c><c r="N41" s="154"><v>0</v></c><c r="O41" s="154"><v>0</v></c><c r="P41" s="154"><v>2.840573888439955</v></c><c r="Q41" s="154"><v>0</v></c><c r="R41" s="154"><v>0</v></c><c r="S41" s="154"><v>0</v></c><c r="T41" s="64"><v>2.840573888439955</v></c><c r="U41" s="64"><v>263.80774669946203</v></c></row><row r="42" spans="1:21" s="21" customFormat="1" ht="15.75"><c r="A42" s="22"/><c r="B42" s="183" t="str"><f>Translation!A85</f><v>Public lighting</v></c><c r="C42" s="154"><v>71.127025194552459</v></c><c r="D42" s="154"><v>0</v></c><c r="E42" s="154"><v>0</v></c><c r="F42" s="64"><v>71.127025194552459</v></c><c r="G42" s="154"><v>0</v></c><c r="H42" s="154"><v>0</v></c><c r="I42" s="154"><v>0</v></c><c r="J42" s="154"><v>0</v></c><c r="K42" s="154"><v>0</v></c><c r="L42" s="154"><v>0</v></c><c r="M42" s="64"><v>0</v></c><c r="N42" s="154"><v>0</v></c><c r="O42" s="154"><v>0</v></c><c r="P42" s="154"><v>0</v></c><c r="Q42" s="154"><v>0</v></c><c r="R42" s="154"><v>0</v></c><c r="S42" s="154"><v>0</v></c><c r="T42" s="64"><v>0</v></c><c r="U42" s="64"><v>71.127025194552459</v></c></row><row r="43" spans="1:21" s="21" customFormat="1" ht="15.75"><c r="A43" s="22"/><c r="B43" s="61" t="str"><f>Translation!A86</f><v>TRANSPORTS</v></c><c r="C43" s="234"><v>0</v></c><c r="D43" s="234"><v>0</v></c><c r="E43" s="234"><v>0</v></c><c r="F43" s="64"><v>0</v></c><c r="G43" s="234"><v>0</v></c><c r="H43" s="234"><v>11.077423498247839</v></c><c r="I43" s="234"><v>16.228578978028146</v></c><c r="J43" s="234"><v>0</v></c><c r="K43" s="234"><v>0</v></c><c r="L43" s="234"><v>0</v></c><c r="M43" s="64"><v>27.306002476275985</v></c><c r="N43" s="234"><v>0</v></c><c r="O43" s="234"><v>0</v></c><c r="P43" s="234"><v>0</v></c><c r="Q43" s="234"><v>0</v></c><c r="R43" s="234"><v>0</v></c><c r="S43" s="234"><v>0</v></c><c r="T43" s="64"><v>0</v></c><c r="U43" s="64"><v>27.306002476275985</v></c></row><row r="44" spans="1:21" s="21" customFormat="1" ht="30"><c r="A44" s="22"/><c r="B44" s="183" t="str"><f>Translation!A87</f><v>Passenger transport by road (public transport, taxi, tourism, transfers, etc.)</v></c><c r="C44" s="154"><v>0</v></c><c r="D44" s="154"><v>0</v></c><c r="E44" s="154"><v>0</v></c><c r="F44" s="64"><v>0</v></c><c r="G44" s="154"><v>0</v></c><c r="H44" s="154"><v>0.48882782110924522</v></c><c r="I44" s="154"><v>0.11271515292567547</v></c><c r="J44" s="154"><v>0</v></c><c r="K44" s="154"><v>0</v></c><c r="L44" s="154"><v>0</v></c><c r="M44" s="64"><v>0.60154297403492074</v></c><c r="N44" s="154"><v>0</v></c><c r="O44" s="154"><v>0</v></c><c r="P44" s="154"><v>0</v></c><c r="Q44" s="154"><v>0</v></c><c r="R44" s="154"><v>0</v></c><c r="S44" s="154"><v>0</v></c><c r="T44" s="64"><v>0</v></c><c r="U44" s="64"><v>0.60154297403492074</v></c></row><row r="45" spans="1:21" s="21" customFormat="1" ht="15.75"><c r="A45" s="22"/><c r="B45" s="183" t="str"><f>Translation!A88</f><v>Other fleet for public and private services</v></c><c r="C45" s="154"><v>0</v></c><c r="D45" s="154"><v>0</v></c><c r="E45" s="154"><v>0</v></c><c r="F45" s="64"><v>0</v></c><c r="G45" s="154"><v>0</v></c><c r="H45" s="154"><v>8.0649695873418832</v></c><c r="I45" s="154"><v>1.8596410456249486</v></c><c r="J45" s="154"><v>0</v></c><c r="K45" s="154"><v>0</v></c><c r="L45" s="154"><v>0</v></c><c r="M45" s="64"><v>9.9246106329668322</v></c><c r="N45" s="154"><v>0</v></c><c r="O45" s="154"><v>0</v></c><c r="P45" s="154"><v>0</v></c><c r="Q45" s="154"><v>0</v></c><c r="R45" s="154"><v>0</v></c><c r="S45" s="154"><v>0</v></c><c r="T45" s="64"><v>0</v></c><c r="U45" s="64"><v>9.9246106329668322</v></c></row><row r="46" spans="1:21" s="21" customFormat="1" ht="15.75"><c r="A46" s="22"/><c r="B46" s="183" t="str"><f>Translation!A89</f><v>Freight transport by road and removal services</v></c><c r="C46" s="154"><v>0</v></c><c r="D46" s="154"><v>0</v></c><c r="E46" s="154"><v>0</v></c><c r="F46" s="64"><v>0</v></c><c r="G46" s="154"><v>0</v></c><c r="H46" s="154"><v>5.008913495559799E-2</v></c><c r="I46" s="154"><v>0.52748712401882936</v></c><c r="J46" s="154"><v>0</v></c><c r="K46" s="154"><v>0</v></c><c r="L46" s="154"><v>0</v></c><c r="M46" s="64"><v>0.57757625897442733</v></c><c r="N46" s="154"><v>0</v></c><c r="O46" s="154"><v>0</v></c><c r="P46" s="154"><v>0</v></c><c r="Q46" s="154"><v>0</v></c><c r="R46" s="154"><v>0</v></c><c r="S46" s="154"><v>0</v></c><c r="T46" s="64"><v>0</v></c><c r="U46" s="64"><v>0.57757625897442733</v></c></row><row r="47" spans="1:21" s="21" customFormat="1" ht="15.75"><c r="A47" s="22"/><c r="B47" s="182" t="str"><f>Translation!A90</f><v>Private transports</v></c><c r="C47" s="154"><v>0</v></c><c r="D47" s="154"><v>0</v></c><c r="E47" s="154"><v>0</v></c><c r="F47" s="64"><v>0</v></c><c r="G47" s="154"><v>0</v></c><c r="H47" s="154"><v>2.4735369548411126</v></c><c r="I47" s="154"><v>13.728735655458692</v></c><c r="J47" s="154"><v>0</v></c><c r="K47" s="154"><v>0</v></c><c r="L47" s="154"><v>0</v></c><c r="M47" s="64"><v>16.202272610299804</v></c><c r="N47" s="154"><v>0</v></c><c r="O47" s="154"><v>0</v></c><c r="P47" s="154"><v>0</v></c><c r="Q47" s="154"><v>0</v></c><c r="R47" s="154"><v>0</v></c><c r="S47" s="154"><v>0</v></c><c r="T47" s="64"><v>0</v></c><c r="U47" s="64"><v>16.202272610299804</v></c></row><row r="48" spans="1:21" s="21" customFormat="1" ht="15.75"><c r="A48" s="22"/><c r="B48" s="73" t="str"><f>Translation!A118</f><v>TOTAL FOR INTERNAL MARKET</v></c><c r="C48" s="149"><v>2155.1226757637523</v></c><c r="D48" s="149"><v>0</v></c><c r="E48" s="149"><v>0</v></c><c r="F48" s="64"><v>2155.1226757637523</v></c><c r="G48" s="65"><v>49.676824877345325</v></c><c r="H48" s="65"><v>1001.8668722640335</v></c><c r="I48" s="65"><v>16.228578978028146</v></c><c r="J48" s="65"><v>97.81069729519578</v></c><c r="K48" s="65"><v>0</v></c><c r="L48" s="65"><v>0</v></c><c r="M48" s="64"><v>1165.5829734146025</v></c><c r="N48" s="65"><v>0</v></c><c r="O48" s="65"><v>0</v></c><c r="P48" s="65"><v>150.08085068197903</v></c><c r="Q48" s="65"><v>0</v></c><c r="R48" s="65"><v>0</v></c><c r="S48" s="65"><v>198.46573950229256</v></c><c r="T48" s="64"><v>348.54659018427162</v></c><c r="U48" s="64"><v>3669.2522393626268</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226.28788095519403</v></c><c r="D59" s="235"><v>2036.5909285967459</v></c><c r="E59" s="235"><v>0</v></c><c r="F59" s="235"><v>0</v></c><c r="G59" s="235"><v>0</v></c><c r="H59" s="235"><v>0</v></c><c r="I59" s="59"><v>2262.8788095519399</v></c><c r="J59" s="235"><v>0</v></c><c r="K59" s="235"><v>0</v></c><c r="L59" s="235"><v>0</v></c><c r="M59" s="235"><v>0</v></c><c r="N59" s="235"><v>0</v></c><c r="O59" s="235"><v>0</v></c><c r="P59" s="235"><v>0</v></c><c r="Q59" s="235"/><c r="R59" s="59"><v>0</v></c><c r="S59" s="59"><v>2262.8788095519399</v></c><c r="T59" s="235"><v>0</v></c><c r="U59" s="235"><v>0</v></c><c r="V59" s="59"><v>0</v></c><c r="W59" s="235"><v>0</v></c><c r="X59" s="235"><v>0</v></c><c r="Y59" s="235"><v>0</v></c><c r="Z59" s="235"><v>0</v></c><c r="AA59" s="186"><v>0</v></c><c r="AB59" s="59"><v>0</v></c><c r="AC59" s="64"><v>2262.8788095519399</v></c><c r="AD59" s="187"><v>107.75613378818753</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226.28788095519403</v></c><c r="D62" s="53"><f t="shared" si="0"/><v>2036.5909285967459</v></c><c r="E62" s="53"><f t="shared" si="0"/><v>0</v></c><c r="F62" s="53"><f t="shared" si="0"/><v>0</v></c><c r="G62" s="53"><f t="shared" si="0"/><v>0</v></c><c r="H62" s="53"><f t="shared" si="0"/><v>0</v></c><c r="I62" s="53"><f t="shared" si="0"/><v>2262.8788095519399</v></c><c r="J62" s="53"><f t="shared" si="0"/><v>0</v></c><c r="K62" s="53"><f t="shared" si="0"/><v>0</v></c><c r="L62" s="53"><f t="shared" si="0"/><v>0</v></c><c r="M62" s="53"><f t="shared" si="0"/><v>0</v></c><c r="N62" s="53"><f t="shared" si="0"/><v>0</v></c><c r="O62" s="53"><f t="shared" si="0"/><v>0</v></c><c r="P62" s="53"><f t="shared" si="0"/><v>0</v></c><c r="Q62" s="53"><f t="shared" si="0"/><v>0</v></c><c r="R62" s="53"><f t="shared" si="0"/><v>0</v></c><c r="S62" s="53"><f t="shared" si="0"/><v>2262.8788095519399</v></c><c r="T62" s="53"><f t="shared" si="0"/><v>0</v></c><c r="U62" s="53"><f t="shared" si="0"/><v>0</v></c><c r="V62" s="53"><f t="shared" si="0"/><v>0</v></c><c r="W62" s="53"><f t="shared" si="0"/><v>0</v></c><c r="X62" s="53"><f t="shared" si="0"/><v>0</v></c><c r="Y62" s="53"><f t="shared" si="0"/><v>0</v></c><c r="Z62" s="53"><f t="shared" si="0"/><v>0</v></c><c r="AA62" s="53"><f t="shared" si="0"/><v>0</v></c><c r="AB62" s="53"><f t="shared" si="0"/><v>0</v></c><c r="AC62" s="53"><f t="shared" si="0"/><v>2262.8788095519399</v></c><c r="AD62" s="53"><f t="shared" si="0"/><v>107.75613378818753</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646.53680272912584</v></c><c r="D69" s="235"><v>5818.8312245621319</v></c><c r="E69" s="235"><v>0</v></c><c r="F69" s="235"><v>0</v></c><c r="G69" s="235"><v>0</v></c><c r="H69" s="235"><v>0</v></c><c r="I69" s="59"><v>6465.3680272912579</v></c><c r="J69" s="185"><v>0</v></c><c r="K69" s="185"><v>0</v></c><c r="L69" s="185"><v>0</v></c><c r="M69" s="185"><v>0</v></c><c r="N69" s="185"><v>0</v></c><c r="O69" s="235"><v>0</v></c><c r="P69" s="185"><v>0</v></c><c r="Q69" s="185"/><c r="R69" s="59"><v>0</v></c><c r="S69" s="59"><v>6465.3680272912579</v></c><c r="T69" s="71"><v>4202.4892177393176</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646.53680272912584</v></c><c r="D72" s="53"><f t="shared" si="1"/><v>5818.8312245621319</v></c><c r="E72" s="53"><f t="shared" si="1"/><v>0</v></c><c r="F72" s="53"><f t="shared" si="1"/><v>0</v></c><c r="G72" s="53"><f t="shared" si="1"/><v>0</v></c><c r="H72" s="53"><f t="shared" si="1"/><v>0</v></c><c r="I72" s="53"><f t="shared" si="1"/><v>6465.3680272912579</v></c><c r="J72" s="53"><f t="shared" si="1"/><v>0</v></c><c r="K72" s="53"><f t="shared" si="1"/><v>0</v></c><c r="L72" s="53"><f t="shared" si="1"/><v>0</v></c><c r="M72" s="53"><f t="shared" si="1"/><v>0</v></c><c r="N72" s="53"><f t="shared" si="1"/><v>0</v></c><c r="O72" s="53"><f t="shared" si="1"/><v>0</v></c><c r="P72" s="53"><f t="shared" si="1"/><v>0</v></c><c r="Q72" s="53"><f t="shared" si="1"/><v>0</v></c><c r="R72" s="53"><f t="shared" si="1"/><v>0</v></c><c r="S72" s="53"><f t="shared" si="1"/><v>6465.3680272912579</v></c><c r="T72" s="71"><f>S72-AC62+AB62</f><v>4202.4892177393176</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696.21362760647116</v></c><c r="D79" s="186"><f t="shared" si="2"/><v>6820.6980968261651</v></c><c r="E79" s="186"><f t="shared" si="2"/><v>16.228578978028146</v></c><c r="F79" s="186"><f t="shared" si="2"/><v>97.81069729519578</v></c><c r="G79" s="186"><f t="shared" si="2"/><v>0</v></c><c r="H79" s="186"><f t="shared" si="2"/><v>0</v></c><c r="I79" s="53"><f>SUM(C79:H79)</f><v>7630.9510007058598</v></c><c r="J79" s="186"><f t="shared" ref="J79:O79" si="3">N48+J72</f><v>0</v></c><c r="K79" s="186"><f t="shared" si="3"/><v>0</v></c><c r="L79" s="186"><f t="shared" si="3"/><v>150.08085068197903</v></c><c r="M79" s="186"><f t="shared" si="3"/><v>0</v></c><c r="N79" s="186"><f t="shared" si="3"/><v>0</v></c><c r="O79" s="186"><f t="shared" si="3"/><v>198.46573950229256</v></c><c r="P79" s="186"><f>P72</f><v>0</v></c><c r="Q79" s="186"><f>Q72</f><v>0</v></c><c r="R79" s="53"><f>SUM(J79:Q79)</f><v>348.54659018427162</v></c><c r="S79" s="186"><f>Y62</f><v>0</v></c><c r="T79" s="186"><f>Z62</f><v>0</v></c><c r="U79" s="186"><f>$C$49+$C$50+$C$51</f><v>0</v></c><c r="V79" s="53"><f>S79-T79-U79</f><v>0</v></c><c r="W79" s="186"><f>$D$49+$D$50+$D$51</f><v>0</v></c><c r="X79" s="186"><f>$E$49+$E$50+$E$51</f><v>0</v></c><c r="Y79" s="53"><f>I79+R79+V79-W79-X79</f><v>7979.4975908901315</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0.34999999999999992</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f t="shared" si="5"/><v>0.34999999999999992</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467.19727542894213</v></c><c r="D95" s="64"><f>SUM(D96:D104)</f><v>0</v></c><c r="E95" s="64"><f>SUM(E96:E104)</f><v>0</v></c><c r="F95" s="64"><f t="shared" ref="F95:F126" si="8">SUM(C95:E95)</f><v>467.19727542894213</v></c><c r="G95" s="64"><f t="shared" ref="G95:L95" si="9">SUM(G96:G104)</f><v>0</v></c><c r="H95" s="64"><f t="shared" si="9"/><v>176.65651453700272</v></c><c r="I95" s="64"><f t="shared" si="9"/><v>0</v></c><c r="J95" s="64"><f t="shared" si="9"/><v>20.199974054399998</v></c><c r="K95" s="64"><f t="shared" si="9"/><v>0</v></c><c r="L95" s="64"><f t="shared" si="9"/><v>0</v></c><c r="M95" s="64"><f t="shared" ref="M95:M126" si="10">SUM(G95:L95)</f><v>196.85648859140272</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664.05376402034483</v></c></row><row r="96" spans="1:32" s="21" customFormat="1" ht="15.75"><c r="A96" s="22"/><c r="B96" s="182" t="str"><f>Translation!A61</f><v>Hot water</v></c><c r="C96" s="185"><f t="shared" ref="C96:C104" si="14">IF(AND(C$48&gt;0,($S$133+$V$143)&gt;0), ($S$133+$V$143)/C$48,0)*C18</f><v>89.454141080343604</v></c><c r="D96" s="185"><f t="shared" ref="D96:D104" si="15">IF(AND(D$48&gt;0,$S$134&gt;0), ($S$134)/D$48,0)*D18</f><v>0</v></c><c r="E96" s="185"><f t="shared" ref="E96:E104" si="16">IF(AND(E$48&gt;0,$S$135&gt;0), ($S$135)/E$48,0)*E18</f><v>0</v></c><c r="F96" s="64"><f t="shared" si="8"/><v>89.454141080343604</v></c><c r="G96" s="185"><f>'CO2 factors'!C$7*G18</f><v>0</v></c><c r="H96" s="185"><f>'CO2 factors'!D$7*H18</f><v>24.211528746682756</v></c><c r="I96" s="185"><f>'CO2 factors'!E$7*I18</f><v>0</v></c><c r="J96" s="185"><f>'CO2 factors'!F$7*J18</f><v>0</v></c><c r="K96" s="185"><f>'CO2 factors'!G$7*K18</f><v>0</v></c><c r="L96" s="185"><f>'CO2 factors'!H$7*L18</f><v>0</v></c><c r="M96" s="64"><f t="shared" si="10"/><v>24.211528746682756</v></c><c r="N96" s="185"><f>'CO2 factors'!J$7*N18</f><v>0</v></c><c r="O96" s="185"><f>'CO2 factors'!K$7*O18</f><v>0</v></c><c r="P96" s="185"><f>'CO2 factors'!L$7*P18</f><v>0</v></c><c r="Q96" s="185"><f>'CO2 factors'!M$7*Q18</f><v>0</v></c><c r="R96" s="185"><f>'CO2 factors'!N$7*R18</f><v>0</v></c><c r="S96" s="185"><f>'CO2 factors'!O$7*S18</f><v>0</v></c><c r="T96" s="64"><f t="shared" si="12"/><v>0</v></c><c r="U96" s="64"><f t="shared" si="13"/><v>113.66566982702636</v></c></row><row r="97" spans="1:21" s="21" customFormat="1" ht="15.75"><c r="A97" s="22"/><c r="B97" s="182" t="str"><f>Translation!A62</f><v>Heating and cooling</v></c><c r="C97" s="185"><f t="shared" si="14"/><v>129.67547698593924</v></c><c r="D97" s="185"><f t="shared" si="15"/><v>0</v></c><c r="E97" s="185"><f t="shared" si="16"/><v>0</v></c><c r="F97" s="64"><f t="shared" si="8"/><v>129.67547698593924</v></c><c r="G97" s="185"><f>'CO2 factors'!C$7*G19</f><v>0</v></c><c r="H97" s="185"><f>'CO2 factors'!D$7*H19</f><v>152.44498579031998</v></c><c r="I97" s="185"><f>'CO2 factors'!E$7*I19</f><v>0</v></c><c r="J97" s="185"><f>'CO2 factors'!F$7*J19</f><v>11.579932454399998</v></c><c r="K97" s="185"><f>'CO2 factors'!G$7*K19</f><v>0</v></c><c r="L97" s="185"><f>'CO2 factors'!H$7*L19</f><v>0</v></c><c r="M97" s="64"><f t="shared" si="10"/><v>164.02491824471997</v></c><c r="N97" s="185"><f>'CO2 factors'!J$7*N19</f><v>0</v></c><c r="O97" s="185"><f>'CO2 factors'!K$7*O19</f><v>0</v></c><c r="P97" s="185"><f>'CO2 factors'!L$7*P19</f><v>0</v></c><c r="Q97" s="185"><f>'CO2 factors'!M$7*Q19</f><v>0</v></c><c r="R97" s="185"><f>'CO2 factors'!N$7*R19</f><v>0</v></c><c r="S97" s="185"><f>'CO2 factors'!O$7*S19</f><v>0</v></c><c r="T97" s="64"><f t="shared" si="12"/><v>0</v></c><c r="U97" s="64"><f t="shared" si="13"/><v>293.70039523065918</v></c></row><row r="98" spans="1:21" s="21" customFormat="1" ht="15.75"><c r="A98" s="22"/><c r="B98" s="182" t="str"><f>Translation!A63</f><v>Lighting</v></c><c r="C98" s="185"><f t="shared" si="14"/><v>68.920636601059215</v></c><c r="D98" s="185"><f t="shared" si="15"/><v>0</v></c><c r="E98" s="185"><f t="shared" si="16"/><v>0</v></c><c r="F98" s="64"><f t="shared" si="8"/><v>68.920636601059215</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68.920636601059215</v></c></row><row r="99" spans="1:21" s="21" customFormat="1" ht="15.75"><c r="A99" s="22"/><c r="B99" s="182" t="str"><f>Translation!A64</f><v>Cooking</v></c><c r="C99" s="185"><f t="shared" si="14"/><v>48.164482440000015</v></c><c r="D99" s="185"><f t="shared" si="15"/><v>0</v></c><c r="E99" s="185"><f t="shared" si="16"/><v>0</v></c><c r="F99" s="64"><f t="shared" si="8"/><v>48.164482440000015</v></c><c r="G99" s="185"><f>'CO2 factors'!C$7*G21</f><v>0</v></c><c r="H99" s="185"><f>'CO2 factors'!D$7*H21</f><v>0</v></c><c r="I99" s="185"><f>'CO2 factors'!E$7*I21</f><v>0</v></c><c r="J99" s="185"><f>'CO2 factors'!F$7*J21</f><v>8.6200416000000004</v></c><c r="K99" s="185"><f>'CO2 factors'!G$7*K21</f><v>0</v></c><c r="L99" s="185"><f>'CO2 factors'!H$7*L21</f><v>0</v></c><c r="M99" s="64"><f t="shared" si="10"/><v>8.6200416000000004</v></c><c r="N99" s="185"><f>'CO2 factors'!J$7*N21</f><v>0</v></c><c r="O99" s="185"><f>'CO2 factors'!K$7*O21</f><v>0</v></c><c r="P99" s="185"><f>'CO2 factors'!L$7*P21</f><v>0</v></c><c r="Q99" s="185"><f>'CO2 factors'!M$7*Q21</f><v>0</v></c><c r="R99" s="185"><f>'CO2 factors'!N$7*R21</f><v>0</v></c><c r="S99" s="185"><f>'CO2 factors'!O$7*S21</f><v>0</v></c><c r="T99" s="64"><f t="shared" si="12"/><v>0</v></c><c r="U99" s="64"><f t="shared" si="13"/><v>56.784524040000015</v></c></row><row r="100" spans="1:21" s="21" customFormat="1" ht="15.75"><c r="A100" s="22"/><c r="B100" s="182" t="str"><f>Translation!A65</f><v>Refrigerator and freezers</v></c><c r="C100" s="185"><f t="shared" si="14"/><v>67.599273600000032</v></c><c r="D100" s="185"><f t="shared" si="15"/><v>0</v></c><c r="E100" s="185"><f t="shared" si="16"/><v>0</v></c><c r="F100" s="64"><f t="shared" si="8"/><v>67.599273600000032</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67.599273600000032</v></c></row><row r="101" spans="1:21" s="21" customFormat="1" ht="15.75"><c r="A101" s="22"/><c r="B101" s="182" t="str"><f>Translation!A66</f><v>Laundry machines and dryers</v></c><c r="C101" s="185"><f t="shared" si="14"/><v>4.1141880000000013</v></c><c r="D101" s="185"><f t="shared" si="15"/><v>0</v></c><c r="E101" s="185"><f t="shared" si="16"/><v>0</v></c><c r="F101" s="64"><f t="shared" si="8"/><v>4.1141880000000013</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4.1141880000000013</v></c></row><row r="102" spans="1:21" s="21" customFormat="1" ht="15.75"><c r="A102" s="22"/><c r="B102" s="182" t="str"><f>Translation!A67</f><v>Dish washing</v></c><c r="C102" s="185"><f t="shared" si="14"/><v>5.7598632000000016</v></c><c r="D102" s="185"><f t="shared" si="15"/><v>0</v></c><c r="E102" s="185"><f t="shared" si="16"/><v>0</v></c><c r="F102" s="64"><f t="shared" si="8"/><v>5.7598632000000016</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5.7598632000000016</v></c></row><row r="103" spans="1:21" s="21" customFormat="1" ht="15.75"><c r="A103" s="22"/><c r="B103" s="182" t="str"><f>Translation!A68</f><v>Tv sets</v></c><c r="C103" s="185"><f t="shared" si="14"/><v>5.3516091600000015</v></c><c r="D103" s="185"><f t="shared" si="15"/><v>0</v></c><c r="E103" s="185"><f t="shared" si="16"/><v>0</v></c><c r="F103" s="64"><f t="shared" si="8"/><v>5.3516091600000015</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5.3516091600000015</v></c></row><row r="104" spans="1:21" s="21" customFormat="1" ht="15.75"><c r="A104" s="22"/><c r="B104" s="182" t="str"><f>Translation!A69</f><v>Other electric appliances</v></c><c r="C104" s="185"><f t="shared" si="14"/><v>48.157604361599986</v></c><c r="D104" s="185"><f t="shared" si="15"/><v>0</v></c><c r="E104" s="185"><f t="shared" si="16"/><v>0</v></c><c r="F104" s="64"><f t="shared" si="8"/><v>48.157604361599986</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48.157604361599986</v></c></row><row r="105" spans="1:21" s="21" customFormat="1" ht="15.75"><c r="A105" s="22"/><c r="B105" s="66" t="str"><f>Translation!A70</f><v>PRIMARY SECTOR</v></c><c r="C105" s="64"><f>SUM(C106:C107)</f><v>19.672401537090821</v></c><c r="D105" s="64"><f>SUM(D106:D107)</f><v>0</v></c><c r="E105" s="64"><f>SUM(E106:E107)</f><v>0</v></c><c r="F105" s="64"><f t="shared" si="8"/><v>19.672401537090821</v></c><c r="G105" s="64"><f t="shared" ref="G105:L105" si="17">SUM(G106:G107)</f><v>0</v></c><c r="H105" s="64"><f t="shared" si="17"/><v>1.1818375301123376</v></c><c r="I105" s="64"><f t="shared" si="17"/><v>0</v></c><c r="J105" s="64"><f t="shared" si="17"/><v>0</v></c><c r="K105" s="64"><f t="shared" si="17"/><v>0</v></c><c r="L105" s="64"><f t="shared" si="17"/><v>0</v></c><c r="M105" s="64"><f t="shared" si="10"/><v>1.1818375301123376</v></c><c r="N105" s="64"><f t="shared" ref="N105:S105" si="18">SUM(N106:N107)</f><v>0</v></c><c r="O105" s="64"><f t="shared" si="18"/><v>0</v></c><c r="P105" s="64"><f t="shared" si="18"/><v>0</v></c><c r="Q105" s="64"><f t="shared" si="18"/><v>0</v></c><c r="R105" s="64"><f t="shared" si="18"/><v>0</v></c><c r="S105" s="64"><f t="shared" si="18"/><v>0</v></c><c r="T105" s="64"><f t="shared" si="12"/><v>0</v></c><c r="U105" s="64"><f t="shared" si="13"/><v>20.854239067203157</v></c></row><row r="106" spans="1:21" s="21" customFormat="1" ht="15.75"><c r="A106" s="22"/><c r="B106" s="183" t="str"><f>Translation!A71</f><v>Agriculture, forestry and fishing</v></c><c r="C106" s="185"><f>IF(AND(C$48&gt;0,($S$133+$V$143)&gt;0), ($S$133+$V$143)/C$48,0)*C28</f><v>19.672401537090821</v></c><c r="D106" s="185"><f>IF(AND(D$48&gt;0,$S$134&gt;0), ($S$134)/D$48,0)*D28</f><v>0</v></c><c r="E106" s="185"><f>IF(AND(E$48&gt;0,$S$135&gt;0), ($S$135)/E$48,0)*E28</f><v>0</v></c><c r="F106" s="64"><f t="shared" si="8"/><v>19.672401537090821</v></c><c r="G106" s="185"><f>'CO2 factors'!C$7*G28</f><v>0</v></c><c r="H106" s="185"><f>'CO2 factors'!D$7*H28</f><v>1.1818375301123376</v></c><c r="I106" s="185"><f>'CO2 factors'!E$7*I28</f><v>0</v></c><c r="J106" s="185"><f>'CO2 factors'!F$7*J28</f><v>0</v></c><c r="K106" s="185"><f>'CO2 factors'!G$7*K28</f><v>0</v></c><c r="L106" s="185"><f>'CO2 factors'!H$7*L28</f><v>0</v></c><c r="M106" s="64"><f t="shared" si="10"/><v>1.1818375301123376</v></c><c r="N106" s="185"><f>'CO2 factors'!J$7*N28</f><v>0</v></c><c r="O106" s="185"><f>'CO2 factors'!K$7*O28</f><v>0</v></c><c r="P106" s="185"><f>'CO2 factors'!L$7*P28</f><v>0</v></c><c r="Q106" s="185"><f>'CO2 factors'!M$7*Q28</f><v>0</v></c><c r="R106" s="185"><f>'CO2 factors'!N$7*R28</f><v>0</v></c><c r="S106" s="185"><f>'CO2 factors'!O$7*S28</f><v>0</v></c><c r="T106" s="64"><f t="shared" si="12"/><v>0</v></c><c r="U106" s="64"><f t="shared" si="13"/><v>20.854239067203157</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98.362007685454103</v></c><c r="D108" s="64"><f>SUM(D109:D111)</f><v>0</v></c><c r="E108" s="64"><f>SUM(E109:E111)</f><v>0</v></c><c r="F108" s="64"><f t="shared" si="8"/><v>98.362007685454103</v></c><c r="G108" s="64"><f t="shared" ref="G108:L108" si="19">SUM(G109:G111)</f><v>13.859834140779347</v></c><c r="H108" s="64"><f t="shared" si="19"/><v>13.863304713476257</v></c><c r="I108" s="64"><f t="shared" si="19"/><v>0</v></c><c r="J108" s="64"><f t="shared" si="19"/><v>0.50309729644698953</v></c><c r="K108" s="64"><f t="shared" si="19"/><v>0</v></c><c r="L108" s="64"><f t="shared" si="19"/><v>0</v></c><c r="M108" s="64"><f t="shared" si="10"/><v>28.22623615070259</v></c><c r="N108" s="64"><f t="shared" ref="N108:S108" si="20">SUM(N109:N111)</f><v>0</v></c><c r="O108" s="64"><f t="shared" si="20"/><v>0</v></c><c r="P108" s="64"><f t="shared" si="20"/><v>0</v></c><c r="Q108" s="64"><f t="shared" si="20"/><v>0</v></c><c r="R108" s="64"><f t="shared" si="20"/><v>0</v></c><c r="S108" s="64"><f t="shared" si="20"/><v>0</v></c><c r="T108" s="64"><f t="shared" si="12"/><v>0</v></c><c r="U108" s="64"><f t="shared" si="13"/><v>126.58824383615669</v></c></row><row r="109" spans="1:21" s="21" customFormat="1" ht="15.75"><c r="A109" s="22"/><c r="B109" s="183" t="str"><f>Translation!A74</f><v>Manufacturing</v></c><c r="C109" s="185"><f>IF(AND(C$48&gt;0,($S$133+$V$143)&gt;0), ($S$133+$V$143)/C$48,0)*C31</f><v>21.46080167682635</v></c><c r="D109" s="185"><f>IF(AND(D$48&gt;0,$S$134&gt;0), ($S$134)/D$48,0)*D31</f><v>0</v></c><c r="E109" s="185"><f>IF(AND(E$48&gt;0,$S$135&gt;0), ($S$135)/E$48,0)*E31</f><v>0</v></c><c r="F109" s="64"><f t="shared" si="8"/><v>21.46080167682635</v></c><c r="G109" s="185"><f>'CO2 factors'!C$7*G31</f><v>4.1579502422338042</v></c><c r="H109" s="185"><f>'CO2 factors'!D$7*H31</f><v>4.1589914140428768</v></c><c r="I109" s="185"><f>'CO2 factors'!E$7*I31</f><v>0</v></c><c r="J109" s="185"><f>'CO2 factors'!F$7*J31</f><v>0.50309729644698953</v></c><c r="K109" s="185"><f>'CO2 factors'!G$7*K31</f><v>0</v></c><c r="L109" s="185"><f>'CO2 factors'!H$7*L31</f><v>0</v></c><c r="M109" s="64"><f t="shared" si="10"/><v>8.8200389527236709</v></c><c r="N109" s="185"><f>'CO2 factors'!J$7*N31</f><v>0</v></c><c r="O109" s="185"><f>'CO2 factors'!K$7*O31</f><v>0</v></c><c r="P109" s="185"><f>'CO2 factors'!L$7*P31</f><v>0</v></c><c r="Q109" s="185"><f>'CO2 factors'!M$7*Q31</f><v>0</v></c><c r="R109" s="185"><f>'CO2 factors'!N$7*R31</f><v>0</v></c><c r="S109" s="185"><f>'CO2 factors'!O$7*S31</f><v>0</v></c><c r="T109" s="64"><f t="shared" si="12"/><v>0</v></c><c r="U109" s="64"><f t="shared" si="13"/><v>30.280840629550021</v></c></row><row r="110" spans="1:21" s="21" customFormat="1" ht="30"><c r="A110" s="22"/><c r="B110" s="183" t="str"><f>Translation!A75</f><v>Water supply, sewerage, waste management and remediation activities</v></c><c r="C110" s="185"><f>IF(AND(C$48&gt;0,($S$133+$V$143)&gt;0), ($S$133+$V$143)/C$48,0)*C32</f><v>26.826002096032937</v></c><c r="D110" s="185"><f>IF(AND(D$48&gt;0,$S$134&gt;0), ($S$134)/D$48,0)*D32</f><v>0</v></c><c r="E110" s="185"><f>IF(AND(E$48&gt;0,$S$135&gt;0), ($S$135)/E$48,0)*E32</f><v>0</v></c><c r="F110" s="64"><f t="shared" si="8"/><v>26.826002096032937</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26.826002096032937</v></c></row><row r="111" spans="1:21" s="21" customFormat="1" ht="15.75"><c r="A111" s="22"/><c r="B111" s="183" t="str"><f>Translation!A76</f><v>Construction</v></c><c r="C111" s="185"><f>IF(AND(C$48&gt;0,($S$133+$V$143)&gt;0), ($S$133+$V$143)/C$48,0)*C33</f><v>50.075203912594816</v></c><c r="D111" s="185"><f>IF(AND(D$48&gt;0,$S$134&gt;0), ($S$134)/D$48,0)*D33</f><v>0</v></c><c r="E111" s="185"><f>IF(AND(E$48&gt;0,$S$135&gt;0), ($S$135)/E$48,0)*E33</f><v>0</v></c><c r="F111" s="64"><f t="shared" si="8"/><v>50.075203912594816</v></c><c r="G111" s="75"><f>'CO2 factors'!C$7*G33</f><v>9.7018838985455425</v></c><c r="H111" s="75"><f>'CO2 factors'!D$7*H33</f><v>9.7043132994333803</v></c><c r="I111" s="75"><f>'CO2 factors'!E$7*I33</f><v>0</v></c><c r="J111" s="75"><f>'CO2 factors'!F$7*J33</f><v>0</v></c><c r="K111" s="75"><f>'CO2 factors'!G$7*K33</f><v>0</v></c><c r="L111" s="75"><f>'CO2 factors'!H$7*L33</f><v>0</v></c><c r="M111" s="64"><f t="shared" si="10"/><v>19.406197197978923</v></c><c r="N111" s="75"><f>'CO2 factors'!J$7*N33</f><v>0</v></c><c r="O111" s="75"><f>'CO2 factors'!K$7*O33</f><v>0</v></c><c r="P111" s="75"><f>'CO2 factors'!L$7*P33</f><v>0</v></c><c r="Q111" s="75"><f>'CO2 factors'!M$7*Q33</f><v>0</v></c><c r="R111" s="75"><f>'CO2 factors'!N$7*R33</f><v>0</v></c><c r="S111" s="75"><f>'CO2 factors'!O$7*S33</f><v>0</v></c><c r="T111" s="64"><f t="shared" si="12"/><v>0</v></c><c r="U111" s="64"><f t="shared" si="13"/><v>69.481401110573742</v></c></row><row r="112" spans="1:21" s="21" customFormat="1" ht="15.75"><c r="A112" s="22"/><c r="B112" s="61" t="str"><f>Translation!A77</f><v>TERTIARY SECTOR</v></c><c r="C112" s="64"><f>SUM(C113:C120)</f><v>1148.7800202680282</v></c><c r="D112" s="64"><f>SUM(D113:D120)</f><v>0</v></c><c r="E112" s="64"><f>SUM(E113:E120)</f><v>0</v></c><c r="F112" s="64"><f t="shared" si="8"/><v>1148.7800202680282</v></c><c r="G112" s="64"><f t="shared" ref="G112:L112" si="21">SUM(G113:G120)</f><v>0</v></c><c r="H112" s="64"><f t="shared" si="21"/><v>72.839126039873435</v></c><c r="I112" s="64"><f t="shared" si="21"/><v>0</v></c><c r="J112" s="64"><f t="shared" si="21"/><v>2.7714959999999995</v></c><c r="K112" s="64"><f t="shared" si="21"/><v>0</v></c><c r="L112" s="64"><f t="shared" si="21"/><v>0</v></c><c r="M112" s="64"><f t="shared" si="10"/><v>75.610622039873434</v></c><c r="N112" s="64"><f t="shared" ref="N112:S112" si="22">SUM(N113:N120)</f><v>0</v></c><c r="O112" s="64"><f t="shared" si="22"/><v>0</v></c><c r="P112" s="64"><f t="shared" si="22"/><v>0</v></c><c r="Q112" s="64"><f t="shared" si="22"/><v>0</v></c><c r="R112" s="64"><f t="shared" si="22"/><v>0</v></c><c r="S112" s="64"><f t="shared" si="22"/><v>0</v></c><c r="T112" s="64"><f t="shared" si="12"/><v>0</v></c><c r="U112" s="64"><f t="shared" si="13"/><v>1224.3906423079018</v></c></row><row r="113" spans="1:23" s="21" customFormat="1" ht="30"><c r="A113" s="22"/><c r="B113" s="183" t="str"><f>Translation!A78</f><v xml:space="preserve">Wholesale and retail trade; repair of motor vehicles and motorcycles </v></c><c r="C113" s="185"><f t="shared" ref="C113:C120" si="23">IF(AND(C$48&gt;0,($S$133+$V$143)&gt;0), ($S$133+$V$143)/C$48,0)*C35</f><v>242.32733181076856</v></c><c r="D113" s="185"><f t="shared" ref="D113:D120" si="24">IF(AND(D$48&gt;0,$S$134&gt;0), ($S$134)/D$48,0)*D35</f><v>0</v></c><c r="E113" s="185"><f t="shared" ref="E113:E120" si="25">IF(AND(E$48&gt;0,$S$135&gt;0), ($S$135)/E$48,0)*E35</f><v>0</v></c><c r="F113" s="64"><f t="shared" si="8"/><v>242.32733181076856</v></c><c r="G113" s="185"><f>'CO2 factors'!C$7*G35</f><v>0</v></c><c r="H113" s="185"><f>'CO2 factors'!D$7*H35</f><v>10.16734128614201</v></c><c r="I113" s="185"><f>'CO2 factors'!E$7*I35</f><v>0</v></c><c r="J113" s="185"><f>'CO2 factors'!F$7*J35</f><v>0</v></c><c r="K113" s="185"><f>'CO2 factors'!G$7*K35</f><v>0</v></c><c r="L113" s="185"><f>'CO2 factors'!H$7*L35</f><v>0</v></c><c r="M113" s="64"><f t="shared" si="10"/><v>10.16734128614201</v></c><c r="N113" s="185"><f>'CO2 factors'!J$7*N35</f><v>0</v></c><c r="O113" s="185"><f>'CO2 factors'!K$7*O35</f><v>0</v></c><c r="P113" s="185"><f>'CO2 factors'!L$7*P35</f><v>0</v></c><c r="Q113" s="185"><f>'CO2 factors'!M$7*Q35</f><v>0</v></c><c r="R113" s="185"><f>'CO2 factors'!N$7*R35</f><v>0</v></c><c r="S113" s="185"><f>'CO2 factors'!O$7*S35</f><v>0</v></c><c r="T113" s="64"><f t="shared" si="12"/><v>0</v></c><c r="U113" s="64"><f t="shared" si="13"/><v>252.49467309691056</v></c></row><row r="114" spans="1:23" s="21" customFormat="1" ht="15.75"><c r="A114" s="22"/><c r="B114" s="183" t="str"><f>Translation!A79</f><v>Accommodation and food service activities</v></c><c r="C114" s="185"><f t="shared" si="23"/><v>605.90741698976126</v></c><c r="D114" s="185"><f t="shared" si="24"/><v>0</v></c><c r="E114" s="185"><f t="shared" si="25"/><v>0</v></c><c r="F114" s="64"><f t="shared" si="8"/><v>605.90741698976126</v></c><c r="G114" s="185"><f>'CO2 factors'!C$7*G36</f><v>0</v></c><c r="H114" s="185"><f>'CO2 factors'!D$7*H36</f><v>46.287727425536595</v></c><c r="I114" s="185"><f>'CO2 factors'!E$7*I36</f><v>0</v></c><c r="J114" s="185"><f>'CO2 factors'!F$7*J36</f><v>2.7714959999999995</v></c><c r="K114" s="185"><f>'CO2 factors'!G$7*K36</f><v>0</v></c><c r="L114" s="185"><f>'CO2 factors'!H$7*L36</f><v>0</v></c><c r="M114" s="64"><f t="shared" si="10"/><v>49.059223425536594</v></c><c r="N114" s="185"><f>'CO2 factors'!J$7*N36</f><v>0</v></c><c r="O114" s="185"><f>'CO2 factors'!K$7*O36</f><v>0</v></c><c r="P114" s="185"><f>'CO2 factors'!L$7*P36</f><v>0</v></c><c r="Q114" s="185"><f>'CO2 factors'!M$7*Q36</f><v>0</v></c><c r="R114" s="185"><f>'CO2 factors'!N$7*R36</f><v>0</v></c><c r="S114" s="185"><f>'CO2 factors'!O$7*S36</f><v>0</v></c><c r="T114" s="64"><f t="shared" si="12"/><v>0</v></c><c r="U114" s="64"><f t="shared" si="13"/><v>654.96664041529789</v></c></row><row r="115" spans="1:23" s="21" customFormat="1" ht="15.75"><c r="A115" s="22"/><c r="B115" s="183" t="str"><f>Translation!A80</f><v>General public administration and social security</v></c><c r="C115" s="185"><f t="shared" si="23"/><v>33.333223962847121</v></c><c r="D115" s="185"><f t="shared" si="24"/><v>0</v></c><c r="E115" s="185"><f t="shared" si="25"/><v>0</v></c><c r="F115" s="64"><f t="shared" si="8"/><v>33.333223962847121</v></c><c r="G115" s="185"><f>'CO2 factors'!C$7*G37</f><v>0</v></c><c r="H115" s="185"><f>'CO2 factors'!D$7*H37</f><v>2.795340925887718</v></c><c r="I115" s="185"><f>'CO2 factors'!E$7*I37</f><v>0</v></c><c r="J115" s="185"><f>'CO2 factors'!F$7*J37</f><v>0</v></c><c r="K115" s="185"><f>'CO2 factors'!G$7*K37</f><v>0</v></c><c r="L115" s="185"><f>'CO2 factors'!H$7*L37</f><v>0</v></c><c r="M115" s="64"><f t="shared" si="10"/><v>2.795340925887718</v></c><c r="N115" s="185"><f>'CO2 factors'!J$7*N37</f><v>0</v></c><c r="O115" s="185"><f>'CO2 factors'!K$7*O37</f><v>0</v></c><c r="P115" s="185"><f>'CO2 factors'!L$7*P37</f><v>0</v></c><c r="Q115" s="185"><f>'CO2 factors'!M$7*Q37</f><v>0</v></c><c r="R115" s="185"><f>'CO2 factors'!N$7*R37</f><v>0</v></c><c r="S115" s="185"><f>'CO2 factors'!O$7*S37</f><v>0</v></c><c r="T115" s="64"><f t="shared" si="12"/><v>0</v></c><c r="U115" s="64"><f t="shared" si="13"/><v>36.128564888734843</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18.995996530977489</v></c><c r="D117" s="185"><f t="shared" si="24"/><v>0</v></c><c r="E117" s="185"><f t="shared" si="25"/><v>0</v></c><c r="F117" s="64"><f t="shared" si="8"/><v>18.995996530977489</v></c><c r="G117" s="185"><f>'CO2 factors'!C$7*G39</f><v>0</v></c><c r="H117" s="185"><f>'CO2 factors'!D$7*H39</f><v>4.6418189041546611</v></c><c r="I117" s="185"><f>'CO2 factors'!E$7*I39</f><v>0</v></c><c r="J117" s="185"><f>'CO2 factors'!F$7*J39</f><v>0</v></c><c r="K117" s="185"><f>'CO2 factors'!G$7*K39</f><v>0</v></c><c r="L117" s="185"><f>'CO2 factors'!H$7*L39</f><v>0</v></c><c r="M117" s="64"><f t="shared" si="10"/><v>4.6418189041546611</v></c><c r="N117" s="185"><f>'CO2 factors'!J$7*N39</f><v>0</v></c><c r="O117" s="185"><f>'CO2 factors'!K$7*O39</f><v>0</v></c><c r="P117" s="185"><f>'CO2 factors'!L$7*P39</f><v>0</v></c><c r="Q117" s="185"><f>'CO2 factors'!M$7*Q39</f><v>0</v></c><c r="R117" s="185"><f>'CO2 factors'!N$7*R39</f><v>0</v></c><c r="S117" s="185"><f>'CO2 factors'!O$7*S39</f><v>0</v></c><c r="T117" s="64"><f t="shared" si="12"/><v>0</v></c><c r="U117" s="64"><f t="shared" si="13"/><v>23.637815435132151</v></c></row><row r="118" spans="1:23" s="21" customFormat="1" ht="15.75"><c r="A118" s="22"/><c r="B118" s="183" t="str"><f>Translation!A83</f><v>Human health and social work activities</v></c><c r="C118" s="185"><f t="shared" si="23"/><v>4.5816066476996911</v></c><c r="D118" s="185"><f t="shared" si="24"/><v>0</v></c><c r="E118" s="185"><f t="shared" si="25"/><v>0</v></c><c r="F118" s="64"><f t="shared" si="8"/><v>4.5816066476996911</v></c><c r="G118" s="185"><f>'CO2 factors'!C$7*G40</f><v>0</v></c><c r="H118" s="185"><f>'CO2 factors'!D$7*H40</f><v>1.1258657395816767</v></c><c r="I118" s="185"><f>'CO2 factors'!E$7*I40</f><v>0</v></c><c r="J118" s="185"><f>'CO2 factors'!F$7*J40</f><v>0</v></c><c r="K118" s="185"><f>'CO2 factors'!G$7*K40</f><v>0</v></c><c r="L118" s="185"><f>'CO2 factors'!H$7*L40</f><v>0</v></c><c r="M118" s="64"><f t="shared" si="10"/><v>1.1258657395816767</v></c><c r="N118" s="185"><f>'CO2 factors'!J$7*N40</f><v>0</v></c><c r="O118" s="185"><f>'CO2 factors'!K$7*O40</f><v>0</v></c><c r="P118" s="185"><f>'CO2 factors'!L$7*P40</f><v>0</v></c><c r="Q118" s="185"><f>'CO2 factors'!M$7*Q40</f><v>0</v></c><c r="R118" s="185"><f>'CO2 factors'!N$7*R40</f><v>0</v></c><c r="S118" s="185"><f>'CO2 factors'!O$7*S40</f><v>0</v></c><c r="T118" s="64"><f t="shared" si="12"/><v>0</v></c><c r="U118" s="64"><f t="shared" si="13"/><v>5.707472387281368</v></c></row><row r="119" spans="1:23" s="21" customFormat="1" ht="15.75"><c r="A119" s="22"/><c r="B119" s="183" t="str"><f>Translation!A84</f><v>Other services</v></c><c r="C119" s="185"><f t="shared" si="23"/><v>186.40563985443737</v></c><c r="D119" s="185"><f t="shared" si="24"/><v>0</v></c><c r="E119" s="185"><f t="shared" si="25"/><v>0</v></c><c r="F119" s="64"><f t="shared" si="8"/><v>186.40563985443737</v></c><c r="G119" s="185"><f>'CO2 factors'!C$7*G41</f><v>0</v></c><c r="H119" s="185"><f>'CO2 factors'!D$7*H41</f><v>7.8210317585707774</v></c><c r="I119" s="185"><f>'CO2 factors'!E$7*I41</f><v>0</v></c><c r="J119" s="185"><f>'CO2 factors'!F$7*J41</f><v>0</v></c><c r="K119" s="185"><f>'CO2 factors'!G$7*K41</f><v>0</v></c><c r="L119" s="185"><f>'CO2 factors'!H$7*L41</f><v>0</v></c><c r="M119" s="64"><f t="shared" si="10"/><v>7.8210317585707774</v></c><c r="N119" s="185"><f>'CO2 factors'!J$7*N41</f><v>0</v></c><c r="O119" s="185"><f>'CO2 factors'!K$7*O41</f><v>0</v></c><c r="P119" s="185"><f>'CO2 factors'!L$7*P41</f><v>0</v></c><c r="Q119" s="185"><f>'CO2 factors'!M$7*Q41</f><v>0</v></c><c r="R119" s="185"><f>'CO2 factors'!N$7*R41</f><v>0</v></c><c r="S119" s="185"><f>'CO2 factors'!O$7*S41</f><v>0</v></c><c r="T119" s="64"><f t="shared" si="12"/><v>0</v></c><c r="U119" s="64"><f t="shared" si="13"/><v>194.22667161300814</v></c></row><row r="120" spans="1:23" s="21" customFormat="1" ht="15.75"><c r="A120" s="22"/><c r="B120" s="183" t="str"><f>Translation!A85</f><v>Public lighting</v></c><c r="C120" s="185"><f t="shared" si="23"/><v>57.228804471536925</v></c><c r="D120" s="185"><f t="shared" si="24"/><v>0</v></c><c r="E120" s="185"><f t="shared" si="25"/><v>0</v></c><c r="F120" s="64"><f t="shared" si="8"/><v>57.228804471536925</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57.228804471536925</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2.9576720740321729</v></c><c r="I121" s="64"><f t="shared" si="26"/><v>4.0409161655290085</v></c><c r="J121" s="64"><f t="shared" si="26"/><v>0</v></c><c r="K121" s="64"><f t="shared" si="26"/><v>0</v></c><c r="L121" s="64"><f t="shared" si="26"/><v>0</v></c><c r="M121" s="64"><f t="shared" si="10"/><v>6.9985882395611814</v></c><c r="N121" s="64"><f t="shared" ref="N121:S121" si="27">SUM(N122:N125)</f><v>0</v></c><c r="O121" s="64"><f t="shared" si="27"/><v>0</v></c><c r="P121" s="64"><f t="shared" si="27"/><v>0</v></c><c r="Q121" s="64"><f t="shared" si="27"/><v>0</v></c><c r="R121" s="64"><f t="shared" si="27"/><v>0</v></c><c r="S121" s="64"><f t="shared" si="27"/><v>0</v></c><c r="T121" s="64"><f t="shared" si="12"/><v>0</v></c><c r="U121" s="64"><f t="shared" si="13"/><v>6.9985882395611814</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0.13051702823616848</v></c><c r="I122" s="185"><f>'CO2 factors'!E$7*I44</f><v>2.8066073078493192E-2</v></c><c r="J122" s="185"><f>'CO2 factors'!F$7*J44</f><v>0</v></c><c r="K122" s="185"><f>'CO2 factors'!G$7*K44</f><v>0</v></c><c r="L122" s="185"><f>'CO2 factors'!H$7*L44</f><v>0</v></c><c r="M122" s="64"><f t="shared" si="10"/><v>0.15858310131466166</v></c><c r="N122" s="185"><f>'CO2 factors'!J$7*N44</f><v>0</v></c><c r="O122" s="185"><f>'CO2 factors'!K$7*O44</f><v>0</v></c><c r="P122" s="185"><f>'CO2 factors'!L$7*P44</f><v>0</v></c><c r="Q122" s="185"><f>'CO2 factors'!M$7*Q44</f><v>0</v></c><c r="R122" s="185"><f>'CO2 factors'!N$7*R44</f><v>0</v></c><c r="S122" s="185"><f>'CO2 factors'!O$7*S44</f><v>0</v></c><c r="T122" s="64"><f t="shared" si="12"/><v>0</v></c><c r="U122" s="64"><f t="shared" si="13"/><v>0.15858310131466166</v></c></row><row r="123" spans="1:23" s="21" customFormat="1" ht="15.75"><c r="A123" s="22"/><c r="B123" s="183" t="str"><f>Translation!A88</f><v>Other fleet for public and private services</v></c><c r="C123" s="185"><f>IF(AND(C$48&gt;0,($S$133+$V$143)&gt;0), ($S$133+$V$143)/C$48,0)*C45</f><v>0</v></c><c r="D123" s="185"><f>IF(AND(D$48&gt;0,$S$134&gt;0), ($S$134)/D$48,0)*D45</f><v>0</v></c><c r="E123" s="185"><f>IF(AND(E$48&gt;0,$S$135&gt;0), ($S$135)/E$48,0)*E45</f><v>0</v></c><c r="F123" s="64"><f t="shared" si="8"/><v>0</v></c><c r="G123" s="185"><f>'CO2 factors'!C$7*G45</f><v>0</v></c><c r="H123" s="185"><f>'CO2 factors'!D$7*H45</f><v>2.1533468798202828</v></c><c r="I123" s="185"><f>'CO2 factors'!E$7*I45</f><v>0.46305062036061218</v></c><c r="J123" s="185"><f>'CO2 factors'!F$7*J45</f><v>0</v></c><c r="K123" s="185"><f>'CO2 factors'!G$7*K45</f><v>0</v></c><c r="L123" s="185"><f>'CO2 factors'!H$7*L45</f><v>0</v></c><c r="M123" s="64"><f t="shared" si="10"/><v>2.616397500180895</v></c><c r="N123" s="185"><f>'CO2 factors'!J$7*N45</f><v>0</v></c><c r="O123" s="185"><f>'CO2 factors'!K$7*O45</f><v>0</v></c><c r="P123" s="185"><f>'CO2 factors'!L$7*P45</f><v>0</v></c><c r="Q123" s="185"><f>'CO2 factors'!M$7*Q45</f><v>0</v></c><c r="R123" s="185"><f>'CO2 factors'!N$7*R45</f><v>0</v></c><c r="S123" s="185"><f>'CO2 factors'!O$7*S45</f><v>0</v></c><c r="T123" s="64"><f t="shared" si="12"/><v>0</v></c><c r="U123" s="64"><f t="shared" si="13"/><v>2.616397500180895</v></c></row><row r="124" spans="1:23" s="21" customFormat="1" ht="15.75"><c r="A124" s="22"/><c r="B124" s="183" t="str"><f>Translation!A89</f><v>Freight transport by road and removal services</v></c><c r="C124" s="185"><f>IF(AND(C$48&gt;0,($S$133+$V$143)&gt;0), ($S$133+$V$143)/C$48,0)*C46</f><v>0</v></c><c r="D124" s="185"><f>IF(AND(D$48&gt;0,$S$134&gt;0), ($S$134)/D$48,0)*D46</f><v>0</v></c><c r="E124" s="185"><f>IF(AND(E$48&gt;0,$S$135&gt;0), ($S$135)/E$48,0)*E46</f><v>0</v></c><c r="F124" s="64"><f t="shared" si="8"/><v>0</v></c><c r="G124" s="185"><f>'CO2 factors'!C$7*G46</f><v>0</v></c><c r="H124" s="185"><f>'CO2 factors'!D$7*H46</f><v>1.3373799033144665E-2</v></c><c r="I124" s="185"><f>'CO2 factors'!E$7*I46</f><v>0.13134429388068852</v></c><c r="J124" s="185"><f>'CO2 factors'!F$7*J46</f><v>0</v></c><c r="K124" s="185"><f>'CO2 factors'!G$7*K46</f><v>0</v></c><c r="L124" s="185"><f>'CO2 factors'!H$7*L46</f><v>0</v></c><c r="M124" s="64"><f t="shared" si="10"/><v>0.1447180929138332</v></c><c r="N124" s="185"><f>'CO2 factors'!J$7*N46</f><v>0</v></c><c r="O124" s="185"><f>'CO2 factors'!K$7*O46</f><v>0</v></c><c r="P124" s="185"><f>'CO2 factors'!L$7*P46</f><v>0</v></c><c r="Q124" s="185"><f>'CO2 factors'!M$7*Q46</f><v>0</v></c><c r="R124" s="185"><f>'CO2 factors'!N$7*R46</f><v>0</v></c><c r="S124" s="185"><f>'CO2 factors'!O$7*S46</f><v>0</v></c><c r="T124" s="64"><f t="shared" si="12"/><v>0</v></c><c r="U124" s="64"><f t="shared" si="13"/><v>0.1447180929138332</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0.66043436694257707</v></c><c r="I125" s="185"><f>'CO2 factors'!E$7*I47</f><v>3.4184551782092143</v></c><c r="J125" s="185"><f>'CO2 factors'!F$7*J47</f><v>0</v></c><c r="K125" s="185"><f>'CO2 factors'!G$7*K47</f><v>0</v></c><c r="L125" s="185"><f>'CO2 factors'!H$7*L47</f><v>0</v></c><c r="M125" s="64"><f t="shared" si="10"/><v>4.0788895451517915</v></c><c r="N125" s="185"><f>'CO2 factors'!J$7*N47</f><v>0</v></c><c r="O125" s="185"><f>'CO2 factors'!K$7*O47</f><v>0</v></c><c r="P125" s="185"><f>'CO2 factors'!L$7*P47</f><v>0</v></c><c r="Q125" s="185"><f>'CO2 factors'!M$7*Q47</f><v>0</v></c><c r="R125" s="185"><f>'CO2 factors'!N$7*R47</f><v>0</v></c><c r="S125" s="185"><f>'CO2 factors'!O$7*S47</f><v>0</v></c><c r="T125" s="64"><f t="shared" si="12"/><v>0</v></c><c r="U125" s="64"><f t="shared" si="13"/><v>4.0788895451517915</v></c></row><row r="126" spans="1:23" s="21" customFormat="1" ht="15.75"><c r="A126" s="22"/><c r="B126" s="73" t="str"><f>Translation!A118</f><v>TOTAL FOR INTERNAL MARKET</v></c><c r="C126" s="65"><f>C95+C105+C108+C112+C121</f><v>1734.0117049195153</v></c><c r="D126" s="65"><f>D95+D105+D108+D112+D121</f><v>0</v></c><c r="E126" s="65"><f>E95+E105+E108+E112+E121</f><v>0</v></c><c r="F126" s="64"><f t="shared" si="8"/><v>1734.0117049195153</v></c><c r="G126" s="65"><f t="shared" ref="G126:L126" si="28">G95+G105+G108+G112+G121</f><v>13.859834140779347</v></c><c r="H126" s="65"><f t="shared" si="28"/><v>267.49845489449694</v></c><c r="I126" s="65"><f t="shared" si="28"/><v>4.0409161655290085</v></c><c r="J126" s="65"><f t="shared" si="28"/><v>23.474567350846986</v></c><c r="K126" s="65"><f t="shared" si="28"/><v>0</v></c><c r="L126" s="65"><f t="shared" si="28"/><v>0</v></c><c r="M126" s="64"><f t="shared" si="10"/><v>308.87377255165228</v></c><c r="N126" s="65"><f t="shared" ref="N126:S126" si="29">N95+N105+N108+N112+N121</f><v>0</v></c><c r="O126" s="65"><f t="shared" si="29"/><v>0</v></c><c r="P126" s="65"><f t="shared" si="29"/><v>0</v></c><c r="Q126" s="65"><f t="shared" si="29"/><v>0</v></c><c r="R126" s="65"><f t="shared" si="29"/><v>0</v></c><c r="S126" s="65"><f t="shared" si="29"/><v>0</v></c><c r="T126" s="64"><f t="shared" si="12"/><v>0</v></c><c r="U126" s="64"><f t="shared" si="13"/><v>2042.8854774711676</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180.38376796142612</v></c><c r="D133" s="189"><f>'CO2 factors'!D$7*D69</f><v>1553.6279369580893</v></c><c r="E133" s="189"><f>'CO2 factors'!E$7*E69</f><v>0</v></c><c r="F133" s="189"><f>'CO2 factors'!F$7*F69</f><v>0</v></c><c r="G133" s="189"><f>'CO2 factors'!G$7*G69</f><v>0</v></c><c r="H133" s="189"><f>'CO2 factors'!H$7*H69</f><v>0</v></c><c r="I133" s="59"><f>SUM(C133:H133)</f><v>1734.0117049195155</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1734.0117049195155</v></c><c r="T133" s="58"/><c r="U133" s="321" t="str"><f>Translation!A124</f><v>Electricity</v></c><c r="V133" s="322"/><c r="W133" s="190"><f>IF(S59&gt;0,S133/S59,0)</f><v>0.76628571428571446</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180.38376796142612</v></c><c r="D136" s="53"><f t="shared" si="30"/><v>1553.6279369580893</v></c><c r="E136" s="53"><f t="shared" si="30"/><v>0</v></c><c r="F136" s="53"><f t="shared" si="30"/><v>0</v></c><c r="G136" s="53"><f t="shared" si="30"/><v>0</v></c><c r="H136" s="53"><f t="shared" si="30"/><v>0</v></c><c r="I136" s="53"><f t="shared" si="30"/><v>1734.0117049195155</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1734.0117049195155</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194.24360210220547</v></c><c r="D143" s="186"><f>'CO2 factors'!D$7*D79</f><v>1821.1263918525863</v></c><c r="E143" s="186"><f>'CO2 factors'!E$7*E79</f><v>4.0409161655290085</v></c><c r="F143" s="186"><f>'CO2 factors'!F$7*F79</f><v>23.474567350846986</v></c><c r="G143" s="186"><f>'CO2 factors'!G$7*G79</f><v>0</v></c><c r="H143" s="186"><f>'CO2 factors'!H$7*H79</f><v>0</v></c><c r="I143" s="53"><f>SUM(C143:H143)</f><v>2042.8854774711676</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2042.8854774711676</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Koufonisi</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490</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798.51342866540244</v></c><c r="D17" s="234"><v>0</v></c><c r="E17" s="234"><v>0</v></c><c r="F17" s="64"><v>798.51342866540244</v></c><c r="G17" s="234"><v>0</v></c><c r="H17" s="234"><v>389.62705466232325</v></c><c r="I17" s="234"><v>0</v></c><c r="J17" s="234"><v>92.036785224182722</v></c><c r="K17" s="234"><v>0</v></c><c r="L17" s="234"><v>0</v></c><c r="M17" s="64"><v>481.66383988650597</v></c><c r="N17" s="234"><v>0</v></c><c r="O17" s="234"><v>0</v></c><c r="P17" s="234"><v>234.31348200712208</v></c><c r="Q17" s="234"><v>0</v></c><c r="R17" s="234"><v>0</v></c><c r="S17" s="234"><v>211.47908333919963</v></c><c r="T17" s="64"><v>445.79256534632168</v></c><c r="U17" s="64"><v>1725.96983389823</v></c></row><row r="18" spans="1:21" s="21" customFormat="1" ht="15.75"><c r="A18" s="22"/><c r="B18" s="182" t="str"><f>Translation!A61</f><v>Hot water</v></c><c r="C18" s="154"><v>101.71124379288558</v></c><c r="D18" s="154"><v>0</v></c><c r="E18" s="154"><v>0</v></c><c r="F18" s="64"><v>101.71124379288558</v></c><c r="G18" s="154"><v>0</v></c><c r="H18" s="154"><v>73.330560050049669</v></c><c r="I18" s="154"><v>0</v></c><c r="J18" s="154"><v>0</v></c><c r="K18" s="154"><v>0</v></c><c r="L18" s="154"><v>0</v></c><c r="M18" s="64"><v>73.330560050049669</v></c><c r="N18" s="154"><v>0</v></c><c r="O18" s="154"><v>0</v></c><c r="P18" s="154"><v>234.31348200712208</v></c><c r="Q18" s="154"><v>0</v></c><c r="R18" s="154"><v>0</v></c><c r="S18" s="154"><v>38.96331157914765</v></c><c r="T18" s="64"><v>273.27679358626972</v></c><c r="U18" s="64"><v>448.31859742920494</v></c></row><row r="19" spans="1:21" s="21" customFormat="1" ht="15.75"><c r="A19" s="22"/><c r="B19" s="182" t="str"><f>Translation!A62</f><v>Heating and cooling</v></c><c r="C19" s="154"><v>367.26537058003908</v></c><c r="D19" s="154"><v>0</v></c><c r="E19" s="154"><v>0</v></c><c r="F19" s="64"><v>367.26537058003908</v></c><c r="G19" s="154"><v>0</v></c><c r="H19" s="154"><v>316.29649461227359</v></c><c r="I19" s="154"><v>0</v></c><c r="J19" s="154"><v>52.26460949449072</v></c><c r="K19" s="154"><v>0</v></c><c r="L19" s="154"><v>0</v></c><c r="M19" s="64"><v>368.56110410676433</v></c><c r="N19" s="154"><v>0</v></c><c r="O19" s="154"><v>0</v></c><c r="P19" s="154"><v>0</v></c><c r="Q19" s="154"><v>0</v></c><c r="R19" s="154"><v>0</v></c><c r="S19" s="154"><v>139.37229198530864</v></c><c r="T19" s="64"><v>139.37229198530864</v></c><c r="U19" s="64"><v>875.19876667211201</v></c></row><row r="20" spans="1:21" s="21" customFormat="1" ht="15.75"><c r="A20" s="22"/><c r="B20" s="182" t="str"><f>Translation!A63</f><v>Lighting</v></c><c r="C20" s="154"><v>82.983530273939351</v></c><c r="D20" s="154"><v>0</v></c><c r="E20" s="154"><v>0</v></c><c r="F20" s="64"><v>82.983530273939351</v></c><c r="G20" s="154"><v>0</v></c><c r="H20" s="154"><v>0</v></c><c r="I20" s="154"><v>0</v></c><c r="J20" s="154"><v>0</v></c><c r="K20" s="154"><v>0</v></c><c r="L20" s="154"><v>0</v></c><c r="M20" s="64"><v>0</v></c><c r="N20" s="154"><v>0</v></c><c r="O20" s="154"><v>0</v></c><c r="P20" s="154"><v>0</v></c><c r="Q20" s="154"><v>0</v></c><c r="R20" s="154"><v>0</v></c><c r="S20" s="154"><v>0</v></c><c r="T20" s="64"><v>0</v></c><c r="U20" s="64"><v>82.983530273939351</v></c></row><row r="21" spans="1:21" s="21" customFormat="1" ht="15.75"><c r="A21" s="22"/><c r="B21" s="182" t="str"><f>Translation!A64</f><v>Cooking</v></c><c r="C21" s="154"><v>66.28695954948671</v></c><c r="D21" s="154"><v>0</v></c><c r="E21" s="154"><v>0</v></c><c r="F21" s="64"><v>66.28695954948671</v></c><c r="G21" s="154"><v>0</v></c><c r="H21" s="154"><v>0</v></c><c r="I21" s="154"><v>0</v></c><c r="J21" s="154"><v>39.772175729692009</v></c><c r="K21" s="154"><v>0</v></c><c r="L21" s="154"><v>0</v></c><c r="M21" s="64"><v>39.772175729692009</v></c><c r="N21" s="154"><v>0</v></c><c r="O21" s="154"><v>0</v></c><c r="P21" s="154"><v>0</v></c><c r="Q21" s="154"><v>0</v></c><c r="R21" s="154"><v>0</v></c><c r="S21" s="154"><v>33.143479774743355</v></c><c r="T21" s="64"><v>33.143479774743355</v></c><c r="U21" s="64"><v>139.20261505392207</v></c></row><row r="22" spans="1:21" s="21" customFormat="1" ht="15.75"><c r="A22" s="22"/><c r="B22" s="182" t="str"><f>Translation!A65</f><v>Refrigerator and freezers</v></c><c r="C22" s="154"><v>93.034329192262035</v></c><c r="D22" s="154"><v>0</v></c><c r="E22" s="154"><v>0</v></c><c r="F22" s="64"><v>93.034329192262035</v></c><c r="G22" s="154"><v>0</v></c><c r="H22" s="154"><v>0</v></c><c r="I22" s="154"><v>0</v></c><c r="J22" s="154"><v>0</v></c><c r="K22" s="154"><v>0</v></c><c r="L22" s="154"><v>0</v></c><c r="M22" s="64"><v>0</v></c><c r="N22" s="154"><v>0</v></c><c r="O22" s="154"><v>0</v></c><c r="P22" s="154"><v>0</v></c><c r="Q22" s="154"><v>0</v></c><c r="R22" s="154"><v>0</v></c><c r="S22" s="154"><v>0</v></c><c r="T22" s="64"><v>0</v></c><c r="U22" s="64"><v>93.034329192262035</v></c></row><row r="23" spans="1:21" s="21" customFormat="1" ht="15.75"><c r="A23" s="22"/><c r="B23" s="182" t="str"><f>Translation!A66</f><v>Laundry machines and dryers</v></c><c r="C23" s="154"><v>5.6622016830496573</v></c><c r="D23" s="154"><v>0</v></c><c r="E23" s="154"><v>0</v></c><c r="F23" s="64"><v>5.6622016830496573</v></c><c r="G23" s="154"><v>0</v></c><c r="H23" s="154"><v>0</v></c><c r="I23" s="154"><v>0</v></c><c r="J23" s="154"><v>0</v></c><c r="K23" s="154"><v>0</v></c><c r="L23" s="154"><v>0</v></c><c r="M23" s="64"><v>0</v></c><c r="N23" s="154"><v>0</v></c><c r="O23" s="154"><v>0</v></c><c r="P23" s="154"><v>0</v></c><c r="Q23" s="154"><v>0</v></c><c r="R23" s="154"><v>0</v></c><c r="S23" s="154"><v>0</v></c><c r="T23" s="64"><v>0</v></c><c r="U23" s="64"><v>5.6622016830496573</v></c></row><row r="24" spans="1:21" s="21" customFormat="1" ht="15.75"><c r="A24" s="22"/><c r="B24" s="182" t="str"><f>Translation!A67</f><v>Dish washing</v></c><c r="C24" s="154"><v>7.9270823562695201</v></c><c r="D24" s="154"><v>0</v></c><c r="E24" s="154"><v>0</v></c><c r="F24" s="64"><v>7.9270823562695201</v></c><c r="G24" s="154"><v>0</v></c><c r="H24" s="154"><v>0</v></c><c r="I24" s="154"><v>0</v></c><c r="J24" s="154"><v>0</v></c><c r="K24" s="154"><v>0</v></c><c r="L24" s="154"><v>0</v></c><c r="M24" s="64"><v>0</v></c><c r="N24" s="154"><v>0</v></c><c r="O24" s="154"><v>0</v></c><c r="P24" s="154"><v>0</v></c><c r="Q24" s="154"><v>0</v></c><c r="R24" s="154"><v>0</v></c><c r="S24" s="154"><v>0</v></c><c r="T24" s="64"><v>0</v></c><c r="U24" s="64"><v>7.9270823562695201</v></c></row><row r="25" spans="1:21" s="21" customFormat="1" ht="15.75"><c r="A25" s="22"/><c r="B25" s="182" t="str"><f>Translation!A68</f><v>Tv sets</v></c><c r="C25" s="154"><v>7.3652177277207453</v></c><c r="D25" s="154"><v>0</v></c><c r="E25" s="154"><v>0</v></c><c r="F25" s="64"><v>7.3652177277207453</v></c><c r="G25" s="154"><v>0</v></c><c r="H25" s="154"><v>0</v></c><c r="I25" s="154"><v>0</v></c><c r="J25" s="154"><v>0</v></c><c r="K25" s="154"><v>0</v></c><c r="L25" s="154"><v>0</v></c><c r="M25" s="64"><v>0</v></c><c r="N25" s="154"><v>0</v></c><c r="O25" s="154"><v>0</v></c><c r="P25" s="154"><v>0</v></c><c r="Q25" s="154"><v>0</v></c><c r="R25" s="154"><v>0</v></c><c r="S25" s="154"><v>0</v></c><c r="T25" s="64"><v>0</v></c><c r="U25" s="64"><v>7.3652177277207453</v></c></row><row r="26" spans="1:21" s="21" customFormat="1" ht="15.75"><c r="A26" s="22"/><c r="B26" s="182" t="str"><f>Translation!A69</f><v>Other electric appliances</v></c><c r="C26" s="154"><v>66.277493509749874</v></c><c r="D26" s="154"><v>0</v></c><c r="E26" s="154"><v>0</v></c><c r="F26" s="64"><v>66.277493509749874</v></c><c r="G26" s="154"><v>0</v></c><c r="H26" s="154"><v>0</v></c><c r="I26" s="154"><v>0</v></c><c r="J26" s="154"><v>0</v></c><c r="K26" s="154"><v>0</v></c><c r="L26" s="154"><v>0</v></c><c r="M26" s="64"><v>0</v></c><c r="N26" s="154"><v>0</v></c><c r="O26" s="154"><v>0</v></c><c r="P26" s="154"><v>0</v></c><c r="Q26" s="154"><v>0</v></c><c r="R26" s="154"><v>0</v></c><c r="S26" s="154"><v>0</v></c><c r="T26" s="64"><v>0</v></c><c r="U26" s="64"><v>66.277493509749874</v></c></row><row r="27" spans="1:21" s="21" customFormat="1" ht="15.75"><c r="A27" s="22"/><c r="B27" s="66" t="str"><f>Translation!A70</f><v>PRIMARY SECTOR</v></c><c r="C27" s="234"><v>28.394775504909681</v></c><c r="D27" s="234"><v>0</v></c><c r="E27" s="234"><v>0</v></c><c r="F27" s="64"><v>28.394775504909681</v></c><c r="G27" s="234"><v>0</v></c><c r="H27" s="234"><v>5.1405265102259659</v></c><c r="I27" s="234"><v>0</v></c><c r="J27" s="234"><v>0</v></c><c r="K27" s="234"><v>0</v></c><c r="L27" s="234"><v>0</v></c><c r="M27" s="64"><v>5.1405265102259659</v></c><c r="N27" s="234"><v>0</v></c><c r="O27" s="234"><v>0</v></c><c r="P27" s="234"><v>0</v></c><c r="Q27" s="234"><v>0</v></c><c r="R27" s="234"><v>0</v></c><c r="S27" s="234"><v>5.8685394336549113</v></c><c r="T27" s="64"><v>5.8685394336549113</v></c><c r="U27" s="64"><v>39.403841448790558</v></c></row><row r="28" spans="1:21" s="21" customFormat="1" ht="15.75"><c r="A28" s="22"/><c r="B28" s="183" t="str"><f>Translation!A71</f><v>Agriculture, forestry and fishing</v></c><c r="C28" s="154"><v>28.394775504909681</v></c><c r="D28" s="154"><v>0</v></c><c r="E28" s="154"><v>0</v></c><c r="F28" s="64"><v>28.394775504909681</v></c><c r="G28" s="154"><v>0</v></c><c r="H28" s="154"><v>5.1405265102259659</v></c><c r="I28" s="154"><v>0</v></c><c r="J28" s="154"><v>0</v></c><c r="K28" s="154"><v>0</v></c><c r="L28" s="154"><v>0</v></c><c r="M28" s="64"><v>5.1405265102259659</v></c><c r="N28" s="154"><v>0</v></c><c r="O28" s="154"><v>0</v></c><c r="P28" s="154"><v>0</v></c><c r="Q28" s="154"><v>0</v></c><c r="R28" s="154"><v>0</v></c><c r="S28" s="154"><v>5.8685394336549113</v></c><c r="T28" s="64"><v>5.8685394336549113</v></c><c r="U28" s="64"><v>39.403841448790558</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126.39435342291799</v></c><c r="D30" s="234"><v>0</v></c><c r="E30" s="234"><v>0</v></c><c r="F30" s="64"><v>126.39435342291799</v></c><c r="G30" s="234"><v>51.361079851827313</v></c><c r="H30" s="234"><v>53.682882091704471</v></c><c r="I30" s="234"><v>0</v></c><c r="J30" s="234"><v>2.1673101155863952</v></c><c r="K30" s="234"><v>0</v></c><c r="L30" s="234"><v>0</v></c><c r="M30" s="64"><v>107.21127205911817</v></c><c r="N30" s="234"><v>0</v></c><c r="O30" s="234"><v>0</v></c><c r="P30" s="234"><v>1.2198762966170222</v></c><c r="Q30" s="234"><v>0</v></c><c r="R30" s="234"><v>0</v></c><c r="S30" s="234"><v>0</v></c><c r="T30" s="64"><v>1.2198762966170222</v></c><c r="U30" s="64"><v>234.82550177865318</v></c></row><row r="31" spans="1:21" s="21" customFormat="1" ht="15.75"><c r="A31" s="22"/><c r="B31" s="183" t="str"><f>Translation!A74</f><v>Manufacturing</v></c><c r="C31" s="154"><v>27.576949837727575</v></c><c r="D31" s="154"><v>0</v></c><c r="E31" s="154"><v>0</v></c><c r="F31" s="64"><v>27.576949837727575</v></c><c r="G31" s="154"><v>15.408323955548195</v></c><c r="H31" s="154"><v>16.104864627511329</v></c><c r="I31" s="154"><v>0</v></c><c r="J31" s="154"><v>2.1673101155863952</v></c><c r="K31" s="154"><v>0</v></c><c r="L31" s="154"><v>0</v></c><c r="M31" s="64"><v>33.68049869864592</v></c><c r="N31" s="154"><v>0</v></c><c r="O31" s="154"><v>0</v></c><c r="P31" s="154"><v>1.2198762966170222</v></c><c r="Q31" s="154"><v>0</v></c><c r="R31" s="154"><v>0</v></c><c r="S31" s="154"><v>0</v></c><c r="T31" s="64"><v>1.2198762966170222</v></c><c r="U31" s="64"><v>62.477324832990519</v></c></row><row r="32" spans="1:21" s="21" customFormat="1" ht="30"><c r="A32" s="22"/><c r="B32" s="183" t="str"><f>Translation!A75</f><v>Water supply, sewerage, waste management and remediation activities</v></c><c r="C32" s="154"><v>34.471187297159474</v></c><c r="D32" s="154"><v>0</v></c><c r="E32" s="154"><v>0</v></c><c r="F32" s="64"><v>34.471187297159474</v></c><c r="G32" s="154"><v>0</v></c><c r="H32" s="154"><v>0</v></c><c r="I32" s="154"><v>0</v></c><c r="J32" s="154"><v>0</v></c><c r="K32" s="154"><v>0</v></c><c r="L32" s="154"><v>0</v></c><c r="M32" s="64"><v>0</v></c><c r="N32" s="154"><v>0</v></c><c r="O32" s="154"><v>0</v></c><c r="P32" s="154"><v>0</v></c><c r="Q32" s="154"><v>0</v></c><c r="R32" s="154"><v>0</v></c><c r="S32" s="154"><v>0</v></c><c r="T32" s="64"><v>0</v></c><c r="U32" s="64"><v>34.471187297159474</v></c></row><row r="33" spans="1:21" s="21" customFormat="1" ht="15.75"><c r="A33" s="22"/><c r="B33" s="183" t="str"><f>Translation!A76</f><v>Construction</v></c><c r="C33" s="154"><v>64.346216288030945</v></c><c r="D33" s="154"><v>0</v></c><c r="E33" s="154"><v>0</v></c><c r="F33" s="64"><v>64.346216288030945</v></c><c r="G33" s="154"><v>35.952755896279115</v></c><c r="H33" s="154"><v>37.578017464193138</v></c><c r="I33" s="154"><v>0</v></c><c r="J33" s="154"><v>0</v></c><c r="K33" s="154"><v>0</v></c><c r="L33" s="154"><v>0</v></c><c r="M33" s="64"><v>73.530773360472253</v></c><c r="N33" s="154"><v>0</v></c><c r="O33" s="154"><v>0</v></c><c r="P33" s="154"><v>0</v></c><c r="Q33" s="154"><v>0</v></c><c r="R33" s="154"><v>0</v></c><c r="S33" s="154"><v>0</v></c><c r="T33" s="64"><v>0</v></c><c r="U33" s="64"><v>137.87698964850318</v></c></row><row r="34" spans="1:21" s="21" customFormat="1" ht="15.75"><c r="A34" s="22"/><c r="B34" s="61" t="str"><f>Translation!A77</f><v>TERTIARY SECTOR</v></c><c r="C34" s="234"><v>1613.0793846807419</v></c><c r="D34" s="234"><v>0</v></c><c r="E34" s="234"><v>0</v></c><c r="F34" s="64"><v>1613.0793846807419</v></c><c r="G34" s="234"><v>0</v></c><c r="H34" s="234"><v>112.10023662402628</v></c><c r="I34" s="234"><v>0</v></c><c r="J34" s="234"><v>11.313111880129217</v></c><c r="K34" s="234"><v>0</v></c><c r="L34" s="234"><v>0</v></c><c r="M34" s="64"><v>123.41334850415549</v></c><c r="N34" s="234"><v>0</v></c><c r="O34" s="234"><v>0</v></c><c r="P34" s="234"><v>102.06705613917498</v></c><c r="Q34" s="234"><v>0</v></c><c r="R34" s="234"><v>0</v></c><c r="S34" s="234"><v>6.5381713902308416</v></c><c r="T34" s="64"><v>108.60522752940582</v></c><c r="U34" s="64"><v>1845.0979607143031</v></c></row><row r="35" spans="1:21" s="21" customFormat="1" ht="30"><c r="A35" s="22"/><c r="B35" s="183" t="str"><f>Translation!A78</f><v xml:space="preserve">Wholesale and retail trade; repair of motor vehicles and motorcycles </v></c><c r="C35" s="154"><v>378.31081929050964</v></c><c r="D35" s="154"><v>0</v></c><c r="E35" s="154"><v>0</v></c><c r="F35" s="64"><v>378.31081929050964</v></c><c r="G35" s="154"><v>0</v></c><c r="H35" s="154"><v>22.420637127526838</v></c><c r="I35" s="154"><v>0</v></c><c r="J35" s="154"><v>0</v></c><c r="K35" s="154"><v>0</v></c><c r="L35" s="154"><v>0</v></c><c r="M35" s="64"><v>22.420637127526838</v></c><c r="N35" s="154"><v>0</v></c><c r="O35" s="154"><v>0</v></c><c r="P35" s="154"><v>4.4721046330128438</v></c><c r="Q35" s="154"><v>0</v></c><c r="R35" s="154"><v>0</v></c><c r="S35" s="154"><v>0</v></c><c r="T35" s="64"><v>4.4721046330128438</v></c><c r="U35" s="64"><v>405.20356105104935</v></c></row><row r="36" spans="1:21" s="21" customFormat="1" ht="15.75"><c r="A36" s="22"/><c r="B36" s="183" t="str"><f>Translation!A79</f><v>Accommodation and food service activities</v></c><c r="C36" s="154"><v>746.54578343155094</v></c><c r="D36" s="154"><v>0</v></c><c r="E36" s="154"><v>0</v></c><c r="F36" s="64"><v>746.54578343155094</v></c><c r="G36" s="154"><v>0</v></c><c r="H36" s="154"><v>98.848079104352436</v></c><c r="I36" s="154"><v>0</v></c><c r="J36" s="154"><v>11.313111880129217</v></c><c r="K36" s="154"><v>0</v></c><c r="L36" s="154"><v>0</v></c><c r="M36" s="64"><v>110.16119098448165</v></c><c r="N36" s="154"><v>0</v></c><c r="O36" s="154"><v>0</v></c><c r="P36" s="154"><v>90.512218233246159</v></c><c r="Q36" s="154"><v>0</v></c><c r="R36" s="154"><v>0</v></c><c r="S36" s="154"><v>6.5381713902308416</v></c><c r="T36" s="64"><v>97.050389623477002</v></c><c r="U36" s="64"><v>953.75736403950964</v></c></row><row r="37" spans="1:21" s="21" customFormat="1" ht="15.75"><c r="A37" s="22"/><c r="B37" s="183" t="str"><f>Translation!A80</f><v>General public administration and social security</v></c><c r="C37" s="154"><v>49.598269718559024</v></c><c r="D37" s="154"><v>0</v></c><c r="E37" s="154"><v>0</v></c><c r="F37" s="64"><v>49.598269718559024</v></c><c r="G37" s="154"><v>0</v></c><c r="H37" s="154"><v>3.8218237937702604</v></c><c r="I37" s="154"><v>0</v></c><c r="J37" s="154"><v>0</v></c><c r="K37" s="154"><v>0</v></c><c r="L37" s="154"><v>0</v></c><c r="M37" s="64"><v>3.8218237937702604</v></c><c r="N37" s="154"><v>0</v></c><c r="O37" s="154"><v>0</v></c><c r="P37" s="154"><v>0</v></c><c r="Q37" s="154"><v>0</v></c><c r="R37" s="154"><v>0</v></c><c r="S37" s="154"><v>0</v></c><c r="T37" s="64"><v>0</v></c><c r="U37" s="64"><v>53.420093512329288</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35.294917107580289</v></c><c r="D39" s="154"><v>0</v></c><c r="E39" s="154"><v>0</v></c><c r="F39" s="64"><v>35.294917107580289</v></c><c r="G39" s="154"><v>0</v></c><c r="H39" s="154"><v>16.575058987797384</v></c><c r="I39" s="154"><v>0</v></c><c r="J39" s="154"><v>0</v></c><c r="K39" s="154"><v>0</v></c><c r="L39" s="154"><v>0</v></c><c r="M39" s="64"><v>16.575058987797384</v></c><c r="N39" s="154"><v>0</v></c><c r="O39" s="154"><v>0</v></c><c r="P39" s="154"><v>0</v></c><c r="Q39" s="154"><v>0</v></c><c r="R39" s="154"><v>0</v></c><c r="S39" s="154"><v>0</v></c><c r="T39" s="64"><v>0</v></c><c r="U39" s="64"><v>51.869976095377673</v></c></row><row r="40" spans="1:21" s="21" customFormat="1" ht="15.75"><c r="A40" s="22"/><c r="B40" s="183" t="str"><f>Translation!A83</f><v>Human health and social work activities</v></c><c r="C40" s="154"><v>7.3059142908881114</v></c><c r="D40" s="154"><v>0</v></c><c r="E40" s="154"><v>0</v></c><c r="F40" s="64"><v>7.3059142908881114</v></c><c r="G40" s="154"><v>0</v></c><c r="H40" s="154"><v>-0.54096477201436866</v></c><c r="I40" s="154"><v>0</v></c><c r="J40" s="154"><v>0</v></c><c r="K40" s="154"><v>0</v></c><c r="L40" s="154"><v>0</v></c><c r="M40" s="64"><v>-0.54096477201436866</v></c><c r="N40" s="154"><v>0</v></c><c r="O40" s="154"><v>0</v></c><c r="P40" s="154"><v>3.6426527859830209</v></c><c r="Q40" s="154"><v>0</v></c><c r="R40" s="154"><v>0</v></c><c r="S40" s="154"><v>0</v></c><c r="T40" s="64"><v>3.6426527859830209</v></c><c r="U40" s="64"><v>10.407602304856763</v></c></row><row r="41" spans="1:21" s="21" customFormat="1" ht="15.75"><c r="A41" s="22"/><c r="B41" s="183" t="str"><f>Translation!A84</f><v>Other services</v></c><c r="C41" s="154"><v>317.50541470749516</v></c><c r="D41" s="154"><v>0</v></c><c r="E41" s="154"><v>0</v></c><c r="F41" s="64"><v>317.50541470749516</v></c><c r="G41" s="154"><v>0</v></c><c r="H41" s="154"><v>-29.024397617406272</v></c><c r="I41" s="154"><v>0</v></c><c r="J41" s="154"><v>0</v></c><c r="K41" s="154"><v>0</v></c><c r="L41" s="154"><v>0</v></c><c r="M41" s="64"><v>-29.024397617406272</v></c><c r="N41" s="154"><v>0</v></c><c r="O41" s="154"><v>0</v></c><c r="P41" s="154"><v>3.4400804869329549</v></c><c r="Q41" s="154"><v>0</v></c><c r="R41" s="154"><v>0</v></c><c r="S41" s="154"><v>0</v></c><c r="T41" s="64"><v>3.4400804869329549</v></c><c r="U41" s="64"><v>291.92109757702184</v></c></row><row r="42" spans="1:21" s="21" customFormat="1" ht="15.75"><c r="A42" s="22"/><c r="B42" s="183" t="str"><f>Translation!A85</f><v>Public lighting</v></c><c r="C42" s="154"><v>78.518266134158722</v></c><c r="D42" s="154"><v>0</v></c><c r="E42" s="154"><v>0</v></c><c r="F42" s="64"><v>78.518266134158722</v></c><c r="G42" s="154"><v>0</v></c><c r="H42" s="154"><v>0</v></c><c r="I42" s="154"><v>0</v></c><c r="J42" s="154"><v>0</v></c><c r="K42" s="154"><v>0</v></c><c r="L42" s="154"><v>0</v></c><c r="M42" s="64"><v>0</v></c><c r="N42" s="154"><v>0</v></c><c r="O42" s="154"><v>0</v></c><c r="P42" s="154"><v>0</v></c><c r="Q42" s="154"><v>0</v></c><c r="R42" s="154"><v>0</v></c><c r="S42" s="154"><v>0</v></c><c r="T42" s="64"><v>0</v></c><c r="U42" s="64"><v>78.518266134158722</v></c></row><row r="43" spans="1:21" s="21" customFormat="1" ht="15.75"><c r="A43" s="22"/><c r="B43" s="61" t="str"><f>Translation!A86</f><v>TRANSPORTS</v></c><c r="C43" s="234"><v>2.7073884277571247</v></c><c r="D43" s="234"><v>0</v></c><c r="E43" s="234"><v>0</v></c><c r="F43" s="64"><v>2.7073884277571247</v></c><c r="G43" s="234"><v>0</v></c><c r="H43" s="234"><v>7.5542032360371367</v></c><c r="I43" s="234"><v>10.765175725945817</v></c><c r="J43" s="234"><v>0</v></c><c r="K43" s="234"><v>0</v></c><c r="L43" s="234"><v>0</v></c><c r="M43" s="64"><v>18.319378961982952</v></c><c r="N43" s="234"><v>0</v></c><c r="O43" s="234"><v>0</v></c><c r="P43" s="234"><v>0</v></c><c r="Q43" s="234"><v>0</v></c><c r="R43" s="234"><v>0</v></c><c r="S43" s="234"><v>0</v></c><c r="T43" s="64"><v>0</v></c><c r="U43" s="64"><v>21.026767389740076</v></c></row><row r="44" spans="1:21" s="21" customFormat="1" ht="30"><c r="A44" s="22"/><c r="B44" s="183" t="str"><f>Translation!A87</f><v>Passenger transport by road (public transport, taxi, tourism, transfers, etc.)</v></c><c r="C44" s="154"><v>5.8491085045385624E-2</v></c><c r="D44" s="154"><v>0</v></c><c r="E44" s="154"><v>0</v></c><c r="F44" s="64"><v>5.8491085045385624E-2</v></c><c r="G44" s="154"><v>0</v></c><c r="H44" s="154"><v>0.31656387047192175</v></c><c r="I44" s="154"><v>7.2994096346680984E-2</v></c><c r="J44" s="154"><v>0</v></c><c r="K44" s="154"><v>0</v></c><c r="L44" s="154"><v>0</v></c><c r="M44" s="64"><v>0.38955796681860272</v></c><c r="N44" s="154"><v>0</v></c><c r="O44" s="154"><v>0</v></c><c r="P44" s="154"><v>0</v></c><c r="Q44" s="154"><v>0</v></c><c r="R44" s="154"><v>0</v></c><c r="S44" s="154"><v>0</v></c><c r="T44" s="64"><v>0</v></c><c r="U44" s="64"><v>0.44804905186398836</v></c></row><row r="45" spans="1:21" s="21" customFormat="1" ht="15.75"><c r="A45" s="22"/><c r="B45" s="183" t="str"><f>Translation!A88</f><v>Other fleet for public and private services</v></c><c r="C45" s="154"><v>0.99148665347773723</v></c><c r="D45" s="154"><v>0</v></c><c r="E45" s="154"><v>0</v></c><c r="F45" s="64"><v>0.99148665347773723</v></c><c r="G45" s="154"><v>0</v></c><c r="H45" s="154"><v>5.5687863136265099</v></c><c r="I45" s="154"><v>1.2840648053265002</v></c><c r="J45" s="154"><v>0</v></c><c r="K45" s="154"><v>0</v></c><c r="L45" s="154"><v>0</v></c><c r="M45" s="64"><v>6.8528511189530104</v></c><c r="N45" s="154"><v>0</v></c><c r="O45" s="154"><v>0</v></c><c r="P45" s="154"><v>0</v></c><c r="Q45" s="154"><v>0</v></c><c r="R45" s="154"><v>0</v></c><c r="S45" s="154"><v>0</v></c><c r="T45" s="64"><v>0</v></c><c r="U45" s="64"><v>7.8443377724307473</v></c></row><row r="46" spans="1:21" s="21" customFormat="1" ht="15.75"><c r="A46" s="22"/><c r="B46" s="183" t="str"><f>Translation!A89</f><v>Freight transport by road and removal services</v></c><c r="C46" s="154"><v>5.4204805338122962E-2</v></c><c r="D46" s="154"><v>0</v></c><c r="E46" s="154"><v>0</v></c><c r="F46" s="64"><v>5.4204805338122962E-2</v></c><c r="G46" s="154"><v>0</v></c><c r="H46" s="154"><v>2.9227442485390193E-2</v></c><c r="I46" s="154"><v>0.30779328875834777</v></c><c r="J46" s="154"><v>0</v></c><c r="K46" s="154"><v>0</v></c><c r="L46" s="154"><v>0</v></c><c r="M46" s="64"><v>0.33702073124373799</v></c><c r="N46" s="154"><v>0</v></c><c r="O46" s="154"><v>0</v></c><c r="P46" s="154"><v>0</v></c><c r="Q46" s="154"><v>0</v></c><c r="R46" s="154"><v>0</v></c><c r="S46" s="154"><v>0</v></c><c r="T46" s="64"><v>0</v></c><c r="U46" s="64"><v>0.39122553658186093</v></c></row><row r="47" spans="1:21" s="21" customFormat="1" ht="15.75"><c r="A47" s="22"/><c r="B47" s="182" t="str"><f>Translation!A90</f><v>Private transports</v></c><c r="C47" s="154"><v>1.6032058838958787</v></c><c r="D47" s="154"><v>0</v></c><c r="E47" s="154"><v>0</v></c><c r="F47" s="64"><v>1.6032058838958787</v></c><c r="G47" s="154"><v>0</v></c><c r="H47" s="154"><v>1.639625609453315</v></c><c r="I47" s="154"><v>9.1003235355142866</v></c><c r="J47" s="154"><v>0</v></c><c r="K47" s="154"><v>0</v></c><c r="L47" s="154"><v>0</v></c><c r="M47" s="64"><v>10.739949144967602</v></c><c r="N47" s="154"><v>0</v></c><c r="O47" s="154"><v>0</v></c><c r="P47" s="154"><v>0</v></c><c r="Q47" s="154"><v>0</v></c><c r="R47" s="154"><v>0</v></c><c r="S47" s="154"><v>0</v></c><c r="T47" s="64"><v>0</v></c><c r="U47" s="64"><v>12.34315502886348</v></c></row><row r="48" spans="1:21" s="21" customFormat="1" ht="15.75"><c r="A48" s="22"/><c r="B48" s="73" t="str"><f>Translation!A118</f><v>TOTAL FOR INTERNAL MARKET</v></c><c r="C48" s="65"><v>2569.0893307017291</v></c><c r="D48" s="65"><v>0</v></c><c r="E48" s="65"><v>0</v></c><c r="F48" s="64"><v>2569.0893307017291</v></c><c r="G48" s="65"><v>51.361079851827313</v></c><c r="H48" s="65"><v>568.10490312431705</v></c><c r="I48" s="65"><v>10.765175725945817</v></c><c r="J48" s="65"><v>105.51720721989832</v></c><c r="K48" s="65"><v>0</v></c><c r="L48" s="65"><v>0</v></c><c r="M48" s="64"><v>735.74836592198847</v></c><c r="N48" s="65"><v>0</v></c><c r="O48" s="65"><v>0</v></c><c r="P48" s="65"><v>337.60041444291409</v></c><c r="Q48" s="65"><v>0</v></c><c r="R48" s="65"><v>0</v></c><c r="S48" s="65"><v>223.88579416308539</v></c><c r="T48" s="64"><v>561.48620860599954</v></c><c r="U48" s="64"><v>3866.3239052297167</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111.95094394809693</v></c><c r="D59" s="235"><v>1007.5584955328712</v></c><c r="E59" s="235"/><c r="F59" s="235"/><c r="G59" s="235"><v>0</v></c><c r="H59" s="235"><v>0</v></c><c r="I59" s="59"><v>1119.5094394809682</v></c><c r="J59" s="235"><v>0</v></c><c r="K59" s="235"><v>1318.6252799999995</v></c><c r="L59" s="235"><v>237.99999999999997</v></c><c r="M59" s="235"><v>0</v></c><c r="N59" s="235"><v>0</v></c><c r="O59" s="235"><v>0</v></c><c r="P59" s="235"><v>0</v></c><c r="Q59" s="235"/><c r="R59" s="59"><v>1556.6252799999995</v></c><c r="S59" s="59"><v>2676.1347194809678</v></c><c r="T59" s="235"><v>0</v></c><c r="U59" s="235"/><c r="V59" s="59"><v>0</v></c><c r="W59" s="235"><v>0</v></c><c r="X59" s="235"><v>0</v></c><c r="Y59" s="235"><v>0</v></c><c r="Z59" s="235"><v>0</v></c><c r="AA59" s="186"><v>0</v></c><c r="AB59" s="59"><v>0</v></c><c r="AC59" s="64"><v>2676.1347194809678</v></c><c r="AD59" s="187"><v>107.04538877923869</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111.95094394809693</v></c><c r="D62" s="53"><f t="shared" si="0"/><v>1007.5584955328712</v></c><c r="E62" s="53"><f t="shared" si="0"/><v>0</v></c><c r="F62" s="53"><f t="shared" si="0"/><v>0</v></c><c r="G62" s="53"><f t="shared" si="0"/><v>0</v></c><c r="H62" s="53"><f t="shared" si="0"/><v>0</v></c><c r="I62" s="53"><f t="shared" si="0"/><v>1119.5094394809682</v></c><c r="J62" s="53"><f t="shared" si="0"/><v>0</v></c><c r="K62" s="53"><f t="shared" si="0"/><v>1318.6252799999995</v></c><c r="L62" s="53"><f t="shared" si="0"/><v>237.99999999999997</v></c><c r="M62" s="53"><f t="shared" si="0"/><v>0</v></c><c r="N62" s="53"><f t="shared" si="0"/><v>0</v></c><c r="O62" s="53"><f t="shared" si="0"/><v>0</v></c><c r="P62" s="53"><f t="shared" si="0"/><v>0</v></c><c r="Q62" s="53"><f t="shared" si="0"/><v>0</v></c><c r="R62" s="53"><f t="shared" si="0"/><v>1556.6252799999995</v></c><c r="S62" s="53"><f t="shared" si="0"/><v>2676.1347194809678</v></c><c r="T62" s="53"><f t="shared" si="0"/><v>0</v></c><c r="U62" s="53"><f t="shared" si="0"/><v>0</v></c><c r="V62" s="53"><f t="shared" si="0"/><v>0</v></c><c r="W62" s="53"><f t="shared" si="0"/><v>0</v></c><c r="X62" s="53"><f t="shared" si="0"/><v>0</v></c><c r="Y62" s="53"><f t="shared" si="0"/><v>0</v></c><c r="Z62" s="53"><f t="shared" si="0"/><v>0</v></c><c r="AA62" s="53"><f t="shared" si="0"/><v>0</v></c><c r="AB62" s="53"><f t="shared" si="0"/><v>0</v></c><c r="AC62" s="53"><f t="shared" si="0"/><v>2676.1347194809678</v></c><c r="AD62" s="53"><f t="shared" si="0"/><v>107.04538877923869</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329.26748220028509</v></c><c r="D69" s="235"><v>3358.528318442904</v></c><c r="E69" s="235"/><c r="F69" s="235"/><c r="G69" s="235"><v>0</v></c><c r="H69" s="235"><v>0</v></c><c r="I69" s="59"><v>3687.7958006431891</v></c><c r="J69" s="185"><v>0</v></c><c r="K69" s="185"><v>1318.6252799999995</v></c><c r="L69" s="185"><v>237.99999999999997</v></c><c r="M69" s="185"><v>0</v></c><c r="N69" s="185"><v>0</v></c><c r="O69" s="235"><v>0</v></c><c r="P69" s="185"><v>0</v></c><c r="Q69" s="185"/><c r="R69" s="59"><v>1556.6252799999995</v></c><c r="S69" s="59"><v>5244.4210806431884</v></c><c r="T69" s="71"><v>2568.2863611622206</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329.26748220028509</v></c><c r="D72" s="53"><f t="shared" si="1"/><v>3358.528318442904</v></c><c r="E72" s="53"><f t="shared" si="1"/><v>0</v></c><c r="F72" s="53"><f t="shared" si="1"/><v>0</v></c><c r="G72" s="53"><f t="shared" si="1"/><v>0</v></c><c r="H72" s="53"><f t="shared" si="1"/><v>0</v></c><c r="I72" s="53"><f t="shared" si="1"/><v>3687.7958006431891</v></c><c r="J72" s="53"><f t="shared" si="1"/><v>0</v></c><c r="K72" s="53"><f t="shared" si="1"/><v>1318.6252799999995</v></c><c r="L72" s="53"><f t="shared" si="1"/><v>237.99999999999997</v></c><c r="M72" s="53"><f t="shared" si="1"/><v>0</v></c><c r="N72" s="53"><f t="shared" si="1"/><v>0</v></c><c r="O72" s="53"><f t="shared" si="1"/><v>0</v></c><c r="P72" s="53"><f t="shared" si="1"/><v>0</v></c><c r="Q72" s="53"><f t="shared" si="1"/><v>0</v></c><c r="R72" s="53"><f t="shared" si="1"/><v>1556.6252799999995</v></c><c r="S72" s="53"><f t="shared" si="1"/><v>5244.4210806431884</v></c><c r="T72" s="71"><f>S72-AC62+AB62</f><v>2568.2863611622206</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380.62856205211239</v></c><c r="D79" s="186"><f t="shared" si="2"/><v>3926.633221567221</v></c><c r="E79" s="186"><f t="shared" si="2"/><v>10.765175725945817</v></c><c r="F79" s="186"><f t="shared" si="2"/><v>105.51720721989832</v></c><c r="G79" s="186"><f t="shared" si="2"/><v>0</v></c><c r="H79" s="186"><f t="shared" si="2"/><v>0</v></c><c r="I79" s="53"><f>SUM(C79:H79)</f><v>4423.544166565177</v></c><c r="J79" s="186"><f t="shared" ref="J79:O79" si="3">N48+J72</f><v>0</v></c><c r="K79" s="186"><f t="shared" si="3"/><v>1318.6252799999995</v></c><c r="L79" s="186"><f t="shared" si="3"/><v>575.60041444291403</v></c><c r="M79" s="186"><f t="shared" si="3"/><v>0</v></c><c r="N79" s="186"><f t="shared" si="3"/><v>0</v></c><c r="O79" s="186"><f t="shared" si="3"/><v>223.88579416308539</v></c><c r="P79" s="186"><f>P72</f><v>0</v></c><c r="Q79" s="186"><f>Q72</f><v>0</v></c><c r="R79" s="53"><f>SUM(J79:Q79)</f><v>2118.1114886059991</v></c><c r="S79" s="186"><f>Y62</f><v>0</v></c><c r="T79" s="186"><f>Z62</f><v>0</v></c><c r="U79" s="186"><f>$C$49+$C$50+$C$51</f><v>0</v></c><c r="V79" s="53"><f>S79-T79-U79</f><v>0</v></c><c r="W79" s="186"><f>$D$49+$D$50+$D$51</f><v>0</v></c><c r="X79" s="186"><f>$E$49+$E$50+$E$51</f><v>0</v></c><c r="Y79" s="53"><f>I79+R79+V79-W79-X79</f><v>6541.6556551711765</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0.3035714285714286</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0.51028219861261792</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307.27017852605559</v></c><c r="D95" s="64"><f>SUM(D96:D104)</f><v>0</v></c><c r="E95" s="64"><f>SUM(E96:E104)</f><v>0</v></c><c r="F95" s="64"><f t="shared" ref="F95:F126" si="8">SUM(C95:E95)</f><v>307.27017852605559</v></c><c r="G95" s="64"><f t="shared" ref="G95:L95" si="9">SUM(G96:G104)</f><v>0</v></c><c r="H95" s="64"><f t="shared" si="9"/><v>104.03042359484033</v></c><c r="I95" s="64"><f t="shared" si="9"/><v>0</v></c><c r="J95" s="64"><f t="shared" si="9"/><v>22.088828453803856</v></c><c r="K95" s="64"><f t="shared" si="9"/><v>0</v></c><c r="L95" s="64"><f t="shared" si="9"/><v>0</v></c><c r="M95" s="64"><f t="shared" ref="M95:M126" si="10">SUM(G95:L95)</f><v>126.11925204864419</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433.38943057469976</v></c></row><row r="96" spans="1:32" s="21" customFormat="1" ht="15.75"><c r="A96" s="22"/><c r="B96" s="182" t="str"><f>Translation!A61</f><v>Hot water</v></c><c r="C96" s="185"><f t="shared" ref="C96:C104" si="14">IF(AND(C$48&gt;0,($S$133+$V$143)&gt;0), ($S$133+$V$143)/C$48,0)*C18</f><v>39.13876826164541</v></c><c r="D96" s="185"><f t="shared" ref="D96:D104" si="15">IF(AND(D$48&gt;0,$S$134&gt;0), ($S$134)/D$48,0)*D18</f><v>0</v></c><c r="E96" s="185"><f t="shared" ref="E96:E104" si="16">IF(AND(E$48&gt;0,$S$135&gt;0), ($S$135)/E$48,0)*E18</f><v>0</v></c><c r="F96" s="64"><f t="shared" si="8"/><v>39.13876826164541</v></c><c r="G96" s="185"><f>'CO2 factors'!C$7*G18</f><v>0</v></c><c r="H96" s="185"><f>'CO2 factors'!D$7*H18</f><v>19.579259533363263</v></c><c r="I96" s="185"><f>'CO2 factors'!E$7*I18</f><v>0</v></c><c r="J96" s="185"><f>'CO2 factors'!F$7*J18</f><v>0</v></c><c r="K96" s="185"><f>'CO2 factors'!G$7*K18</f><v>0</v></c><c r="L96" s="185"><f>'CO2 factors'!H$7*L18</f><v>0</v></c><c r="M96" s="64"><f t="shared" si="10"/><v>19.579259533363263</v></c><c r="N96" s="185"><f>'CO2 factors'!J$7*N18</f><v>0</v></c><c r="O96" s="185"><f>'CO2 factors'!K$7*O18</f><v>0</v></c><c r="P96" s="185"><f>'CO2 factors'!L$7*P18</f><v>0</v></c><c r="Q96" s="185"><f>'CO2 factors'!M$7*Q18</f><v>0</v></c><c r="R96" s="185"><f>'CO2 factors'!N$7*R18</f><v>0</v></c><c r="S96" s="185"><f>'CO2 factors'!O$7*S18</f><v>0</v></c><c r="T96" s="64"><f t="shared" si="12"/><v>0</v></c><c r="U96" s="64"><f t="shared" si="13"/><v>58.718027795008673</v></c></row><row r="97" spans="1:21" s="21" customFormat="1" ht="15.75"><c r="A97" s="22"/><c r="B97" s="182" t="str"><f>Translation!A62</f><v>Heating and cooling</v></c><c r="C97" s="185"><f t="shared" si="14"/><v>141.32473159928969</v></c><c r="D97" s="185"><f t="shared" si="15"/><v>0</v></c><c r="E97" s="185"><f t="shared" si="16"/><v>0</v></c><c r="F97" s="64"><f t="shared" si="8"/><v>141.32473159928969</v></c><c r="G97" s="185"><f>'CO2 factors'!C$7*G19</f><v>0</v></c><c r="H97" s="185"><f>'CO2 factors'!D$7*H19</f><v>84.451164061477058</v></c><c r="I97" s="185"><f>'CO2 factors'!E$7*I19</f><v>0</v></c><c r="J97" s="185"><f>'CO2 factors'!F$7*J19</f><v>12.543506278677773</v></c><c r="K97" s="185"><f>'CO2 factors'!G$7*K19</f><v>0</v></c><c r="L97" s="185"><f>'CO2 factors'!H$7*L19</f><v>0</v></c><c r="M97" s="64"><f t="shared" si="10"/><v>96.994670340154826</v></c><c r="N97" s="185"><f>'CO2 factors'!J$7*N19</f><v>0</v></c><c r="O97" s="185"><f>'CO2 factors'!K$7*O19</f><v>0</v></c><c r="P97" s="185"><f>'CO2 factors'!L$7*P19</f><v>0</v></c><c r="Q97" s="185"><f>'CO2 factors'!M$7*Q19</f><v>0</v></c><c r="R97" s="185"><f>'CO2 factors'!N$7*R19</f><v>0</v></c><c r="S97" s="185"><f>'CO2 factors'!O$7*S19</f><v>0</v></c><c r="T97" s="64"><f t="shared" si="12"/><v>0</v></c><c r="U97" s="64"><f t="shared" si="13"/><v>238.3194019394445</v></c></row><row r="98" spans="1:21" s="21" customFormat="1" ht="15.75"><c r="A98" s="22"/><c r="B98" s="182" t="str"><f>Translation!A63</f><v>Lighting</v></c><c r="C98" s="185"><f t="shared" si="14"/><v>31.932292240360237</v></c><c r="D98" s="185"><f t="shared" si="15"/><v>0</v></c><c r="E98" s="185"><f t="shared" si="16"/><v>0</v></c><c r="F98" s="64"><f t="shared" si="8"/><v>31.932292240360237</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31.932292240360237</v></c></row><row r="99" spans="1:21" s="21" customFormat="1" ht="15.75"><c r="A99" s="22"/><c r="B99" s="182" t="str"><f>Translation!A64</f><v>Cooking</v></c><c r="C99" s="185"><f t="shared" si="14"/><v>25.507405590864419</v></c><c r="D99" s="185"><f t="shared" si="15"/><v>0</v></c><c r="E99" s="185"><f t="shared" si="16"/><v>0</v></c><c r="F99" s="64"><f t="shared" si="8"/><v>25.507405590864419</v></c><c r="G99" s="185"><f>'CO2 factors'!C$7*G21</f><v>0</v></c><c r="H99" s="185"><f>'CO2 factors'!D$7*H21</f><v>0</v></c><c r="I99" s="185"><f>'CO2 factors'!E$7*I21</f><v>0</v></c><c r="J99" s="185"><f>'CO2 factors'!F$7*J21</f><v>9.5453221751260813</v></c><c r="K99" s="185"><f>'CO2 factors'!G$7*K21</f><v>0</v></c><c r="L99" s="185"><f>'CO2 factors'!H$7*L21</f><v>0</v></c><c r="M99" s="64"><f t="shared" si="10"/><v>9.5453221751260813</v></c><c r="N99" s="185"><f>'CO2 factors'!J$7*N21</f><v>0</v></c><c r="O99" s="185"><f>'CO2 factors'!K$7*O21</f><v>0</v></c><c r="P99" s="185"><f>'CO2 factors'!L$7*P21</f><v>0</v></c><c r="Q99" s="185"><f>'CO2 factors'!M$7*Q21</f><v>0</v></c><c r="R99" s="185"><f>'CO2 factors'!N$7*R21</f><v>0</v></c><c r="S99" s="185"><f>'CO2 factors'!O$7*S21</f><v>0</v></c><c r="T99" s="64"><f t="shared" si="12"/><v>0</v></c><c r="U99" s="64"><f t="shared" si="13"/><v>35.052727765990497</v></c></row><row r="100" spans="1:21" s="21" customFormat="1" ht="15.75"><c r="A100" s="22"/><c r="B100" s="182" t="str"><f>Translation!A65</f><v>Refrigerator and freezers</v></c><c r="C100" s="185"><f t="shared" si="14"/><v>35.79986749595006</v></c><c r="D100" s="185"><f t="shared" si="15"/><v>0</v></c><c r="E100" s="185"><f t="shared" si="16"/><v>0</v></c><c r="F100" s="64"><f t="shared" si="8"/><v>35.79986749595006</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35.79986749595006</v></c></row><row r="101" spans="1:21" s="21" customFormat="1" ht="15.75"><c r="A101" s="22"/><c r="B101" s="182" t="str"><f>Translation!A66</f><v>Laundry machines and dryers</v></c><c r="C101" s="185"><f t="shared" si="14"/><v>2.1788308869258</v></c><c r="D101" s="185"><f t="shared" si="15"/><v>0</v></c><c r="E101" s="185"><f t="shared" si="16"/><v>0</v></c><c r="F101" s="64"><f t="shared" si="8"/><v>2.1788308869258</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2.1788308869258</v></c></row><row r="102" spans="1:21" s="21" customFormat="1" ht="15.75"><c r="A102" s="22"/><c r="B102" s="182" t="str"><f>Translation!A67</f><v>Dish washing</v></c><c r="C102" s="185"><f t="shared" si="14"/><v>3.0503632416961199</v></c><c r="D102" s="185"><f t="shared" si="15"/><v>0</v></c><c r="E102" s="185"><f t="shared" si="16"/><v>0</v></c><c r="F102" s="64"><f t="shared" si="8"/><v>3.0503632416961199</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3.0503632416961199</v></c></row><row r="103" spans="1:21" s="21" customFormat="1" ht="15.75"><c r="A103" s="22"/><c r="B103" s="182" t="str"><f>Translation!A68</f><v>Tv sets</v></c><c r="C103" s="185"><f t="shared" si="14"/><v>2.834156176762713</v></c><c r="D103" s="185"><f t="shared" si="15"/><v>0</v></c><c r="E103" s="185"><f t="shared" si="16"/><v>0</v></c><c r="F103" s="64"><f t="shared" si="8"/><v>2.834156176762713</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2.834156176762713</v></c></row><row r="104" spans="1:21" s="21" customFormat="1" ht="15.75"><c r="A104" s="22"/><c r="B104" s="182" t="str"><f>Translation!A69</f><v>Other electric appliances</v></c><c r="C104" s="185"><f t="shared" si="14"/><v>25.503763032561132</v></c><c r="D104" s="185"><f t="shared" si="15"/><v>0</v></c><c r="E104" s="185"><f t="shared" si="16"/><v>0</v></c><c r="F104" s="64"><f t="shared" si="8"/><v>25.503763032561132</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25.503763032561132</v></c></row><row r="105" spans="1:21" s="21" customFormat="1" ht="15.75"><c r="A105" s="22"/><c r="B105" s="66" t="str"><f>Translation!A70</f><v>PRIMARY SECTOR</v></c><c r="C105" s="64"><f>SUM(C106:C107)</f><v>10.926388242691418</v></c><c r="D105" s="64"><f>SUM(D106:D107)</f><v>0</v></c><c r="E105" s="64"><f>SUM(E106:E107)</f><v>0</v></c><c r="F105" s="64"><f t="shared" si="8"/><v>10.926388242691418</v></c><c r="G105" s="64"><f t="shared" ref="G105:L105" si="17">SUM(G106:G107)</f><v>0</v></c><c r="H105" s="64"><f t="shared" si="17"/><v>1.3725205782303329</v></c><c r="I105" s="64"><f t="shared" si="17"/><v>0</v></c><c r="J105" s="64"><f t="shared" si="17"/><v>0</v></c><c r="K105" s="64"><f t="shared" si="17"/><v>0</v></c><c r="L105" s="64"><f t="shared" si="17"/><v>0</v></c><c r="M105" s="64"><f t="shared" si="10"/><v>1.3725205782303329</v></c><c r="N105" s="64"><f t="shared" ref="N105:S105" si="18">SUM(N106:N107)</f><v>0</v></c><c r="O105" s="64"><f t="shared" si="18"/><v>0</v></c><c r="P105" s="64"><f t="shared" si="18"/><v>0</v></c><c r="Q105" s="64"><f t="shared" si="18"/><v>0</v></c><c r="R105" s="64"><f t="shared" si="18"/><v>0</v></c><c r="S105" s="64"><f t="shared" si="18"/><v>0</v></c><c r="T105" s="64"><f t="shared" si="12"/><v>0</v></c><c r="U105" s="64"><f t="shared" si="13"/><v>12.298908820921751</v></c></row><row r="106" spans="1:21" s="21" customFormat="1" ht="15.75"><c r="A106" s="22"/><c r="B106" s="183" t="str"><f>Translation!A71</f><v>Agriculture, forestry and fishing</v></c><c r="C106" s="185"><f>IF(AND(C$48&gt;0,($S$133+$V$143)&gt;0), ($S$133+$V$143)/C$48,0)*C28</f><v>10.926388242691418</v></c><c r="D106" s="185"><f>IF(AND(D$48&gt;0,$S$134&gt;0), ($S$134)/D$48,0)*D28</f><v>0</v></c><c r="E106" s="185"><f>IF(AND(E$48&gt;0,$S$135&gt;0), ($S$135)/E$48,0)*E28</f><v>0</v></c><c r="F106" s="64"><f t="shared" si="8"/><v>10.926388242691418</v></c><c r="G106" s="185"><f>'CO2 factors'!C$7*G28</f><v>0</v></c><c r="H106" s="185"><f>'CO2 factors'!D$7*H28</f><v>1.3725205782303329</v></c><c r="I106" s="185"><f>'CO2 factors'!E$7*I28</f><v>0</v></c><c r="J106" s="185"><f>'CO2 factors'!F$7*J28</f><v>0</v></c><c r="K106" s="185"><f>'CO2 factors'!G$7*K28</f><v>0</v></c><c r="L106" s="185"><f>'CO2 factors'!H$7*L28</f><v>0</v></c><c r="M106" s="64"><f t="shared" si="10"/><v>1.3725205782303329</v></c><c r="N106" s="185"><f>'CO2 factors'!J$7*N28</f><v>0</v></c><c r="O106" s="185"><f>'CO2 factors'!K$7*O28</f><v>0</v></c><c r="P106" s="185"><f>'CO2 factors'!L$7*P28</f><v>0</v></c><c r="Q106" s="185"><f>'CO2 factors'!M$7*Q28</f><v>0</v></c><c r="R106" s="185"><f>'CO2 factors'!N$7*R28</f><v>0</v></c><c r="S106" s="185"><f>'CO2 factors'!O$7*S28</f><v>0</v></c><c r="T106" s="64"><f t="shared" si="12"/><v>0</v></c><c r="U106" s="64"><f t="shared" si="13"/><v>12.298908820921751</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48.636897197653965</v></c><c r="D108" s="64"><f>SUM(D109:D111)</f><v>0</v></c><c r="E108" s="64"><f>SUM(E109:E111)</f><v>0</v></c><c r="F108" s="64"><f t="shared" si="8"/><v>48.636897197653965</v></c><c r="G108" s="64"><f t="shared" ref="G108:L108" si="19">SUM(G109:G111)</f><v>14.329741278659821</v></c><c r="H108" s="64"><f t="shared" si="19"/><v>14.333329518485094</v></c><c r="I108" s="64"><f t="shared" si="19"/><v>0</v></c><c r="J108" s="64"><f t="shared" si="19"/><v>0.52015442774073484</v></c><c r="K108" s="64"><f t="shared" si="19"/><v>0</v></c><c r="L108" s="64"><f t="shared" si="19"/><v>0</v></c><c r="M108" s="64"><f t="shared" si="10"/><v>29.18322522488565</v></c><c r="N108" s="64"><f t="shared" ref="N108:S108" si="20">SUM(N109:N111)</f><v>0</v></c><c r="O108" s="64"><f t="shared" si="20"/><v>0</v></c><c r="P108" s="64"><f t="shared" si="20"/><v>0</v></c><c r="Q108" s="64"><f t="shared" si="20"/><v>0</v></c><c r="R108" s="64"><f t="shared" si="20"/><v>0</v></c><c r="S108" s="64"><f t="shared" si="20"/><v>0</v></c><c r="T108" s="64"><f t="shared" si="12"/><v>0</v></c><c r="U108" s="64"><f t="shared" si="13"/><v>77.820122422539612</v></c></row><row r="109" spans="1:21" s="21" customFormat="1" ht="15.75"><c r="A109" s="22"/><c r="B109" s="183" t="str"><f>Translation!A74</f><v>Manufacturing</v></c><c r="C109" s="185"><f>IF(AND(C$48&gt;0,($S$133+$V$143)&gt;0), ($S$133+$V$143)/C$48,0)*C31</f><v>10.611686661306324</v></c><c r="D109" s="185"><f>IF(AND(D$48&gt;0,$S$134&gt;0), ($S$134)/D$48,0)*D31</f><v>0</v></c><c r="E109" s="185"><f>IF(AND(E$48&gt;0,$S$135&gt;0), ($S$135)/E$48,0)*E31</f><v>0</v></c><c r="F109" s="64"><f t="shared" si="8"/><v>10.611686661306324</v></c><c r="G109" s="185"><f>'CO2 factors'!C$7*G31</f><v>4.2989223835979464</v></c><c r="H109" s="185"><f>'CO2 factors'!D$7*H31</f><v>4.2999988555455255</v></c><c r="I109" s="185"><f>'CO2 factors'!E$7*I31</f><v>0</v></c><c r="J109" s="185"><f>'CO2 factors'!F$7*J31</f><v>0.52015442774073484</v></c><c r="K109" s="185"><f>'CO2 factors'!G$7*K31</f><v>0</v></c><c r="L109" s="185"><f>'CO2 factors'!H$7*L31</f><v>0</v></c><c r="M109" s="64"><f t="shared" si="10"/><v>9.119075666884207</v></c><c r="N109" s="185"><f>'CO2 factors'!J$7*N31</f><v>0</v></c><c r="O109" s="185"><f>'CO2 factors'!K$7*O31</f><v>0</v></c><c r="P109" s="185"><f>'CO2 factors'!L$7*P31</f><v>0</v></c><c r="Q109" s="185"><f>'CO2 factors'!M$7*Q31</f><v>0</v></c><c r="R109" s="185"><f>'CO2 factors'!N$7*R31</f><v>0</v></c><c r="S109" s="185"><f>'CO2 factors'!O$7*S31</f><v>0</v></c><c r="T109" s="64"><f t="shared" si="12"/><v>0</v></c><c r="U109" s="64"><f t="shared" si="13"/><v>19.730762328190529</v></c></row><row r="110" spans="1:21" s="21" customFormat="1" ht="30"><c r="A110" s="22"/><c r="B110" s="183" t="str"><f>Translation!A75</f><v>Water supply, sewerage, waste management and remediation activities</v></c><c r="C110" s="185"><f>IF(AND(C$48&gt;0,($S$133+$V$143)&gt;0), ($S$133+$V$143)/C$48,0)*C32</f><v>13.264608326632908</v></c><c r="D110" s="185"><f>IF(AND(D$48&gt;0,$S$134&gt;0), ($S$134)/D$48,0)*D32</f><v>0</v></c><c r="E110" s="185"><f>IF(AND(E$48&gt;0,$S$135&gt;0), ($S$135)/E$48,0)*E32</f><v>0</v></c><c r="F110" s="64"><f t="shared" si="8"/><v>13.264608326632908</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13.264608326632908</v></c></row><row r="111" spans="1:21" s="21" customFormat="1" ht="15.75"><c r="A111" s="22"/><c r="B111" s="183" t="str"><f>Translation!A76</f><v>Construction</v></c><c r="C111" s="185"><f>IF(AND(C$48&gt;0,($S$133+$V$143)&gt;0), ($S$133+$V$143)/C$48,0)*C33</f><v>24.760602209714733</v></c><c r="D111" s="185"><f>IF(AND(D$48&gt;0,$S$134&gt;0), ($S$134)/D$48,0)*D33</f><v>0</v></c><c r="E111" s="185"><f>IF(AND(E$48&gt;0,$S$135&gt;0), ($S$135)/E$48,0)*E33</f><v>0</v></c><c r="F111" s="64"><f t="shared" si="8"/><v>24.760602209714733</v></c><c r="G111" s="75"><f>'CO2 factors'!C$7*G33</f><v>10.030818895061874</v></c><c r="H111" s="75"><f>'CO2 factors'!D$7*H33</f><v>10.033330662939569</v></c><c r="I111" s="75"><f>'CO2 factors'!E$7*I33</f><v>0</v></c><c r="J111" s="75"><f>'CO2 factors'!F$7*J33</f><v>0</v></c><c r="K111" s="75"><f>'CO2 factors'!G$7*K33</f><v>0</v></c><c r="L111" s="75"><f>'CO2 factors'!H$7*L33</f><v>0</v></c><c r="M111" s="64"><f t="shared" si="10"/><v>20.064149558001443</v></c><c r="N111" s="75"><f>'CO2 factors'!J$7*N33</f><v>0</v></c><c r="O111" s="75"><f>'CO2 factors'!K$7*O33</f><v>0</v></c><c r="P111" s="75"><f>'CO2 factors'!L$7*P33</f><v>0</v></c><c r="Q111" s="75"><f>'CO2 factors'!M$7*Q33</f><v>0</v></c><c r="R111" s="75"><f>'CO2 factors'!N$7*R33</f><v>0</v></c><c r="S111" s="75"><f>'CO2 factors'!O$7*S33</f><v>0</v></c><c r="T111" s="64"><f t="shared" si="12"/><v>0</v></c><c r="U111" s="64"><f t="shared" si="13"/><v>44.82475176771618</v></c></row><row r="112" spans="1:21" s="21" customFormat="1" ht="15.75"><c r="A112" s="22"/><c r="B112" s="61" t="str"><f>Translation!A77</f><v>TERTIARY SECTOR</v></c><c r="C112" s="64"><f>SUM(C113:C120)</f><v>620.71741402766304</v></c><c r="D112" s="64"><f>SUM(D113:D120)</f><v>0</v></c><c r="E112" s="64"><f>SUM(E113:E120)</f><v>0</v></c><c r="F112" s="64"><f t="shared" si="8"/><v>620.71741402766304</v></c><c r="G112" s="64"><f t="shared" ref="G112:L112" si="21">SUM(G113:G120)</f><v>0</v></c><c r="H112" s="64"><f t="shared" si="21"/><v>29.930763178615013</v></c><c r="I112" s="64"><f t="shared" si="21"/><v>0</v></c><c r="J112" s="64"><f t="shared" si="21"/><v>2.7151468512310117</v></c><c r="K112" s="64"><f t="shared" si="21"/><v>0</v></c><c r="L112" s="64"><f t="shared" si="21"/><v>0</v></c><c r="M112" s="64"><f t="shared" si="10"/><v>32.645910029846021</v></c><c r="N112" s="64"><f t="shared" ref="N112:S112" si="22">SUM(N113:N120)</f><v>0</v></c><c r="O112" s="64"><f t="shared" si="22"/><v>0</v></c><c r="P112" s="64"><f t="shared" si="22"/><v>0</v></c><c r="Q112" s="64"><f t="shared" si="22"/><v>0</v></c><c r="R112" s="64"><f t="shared" si="22"/><v>0</v></c><c r="S112" s="64"><f t="shared" si="22"/><v>0</v></c><c r="T112" s="64"><f t="shared" si="12"/><v>0</v></c><c r="U112" s="64"><f t="shared" si="13"/><v>653.36332405750909</v></c></row><row r="113" spans="1:23" s="21" customFormat="1" ht="30"><c r="A113" s="22"/><c r="B113" s="183" t="str"><f>Translation!A78</f><v xml:space="preserve">Wholesale and retail trade; repair of motor vehicles and motorcycles </v></c><c r="C113" s="185"><f t="shared" ref="C113:C120" si="23">IF(AND(C$48&gt;0,($S$133+$V$143)&gt;0), ($S$133+$V$143)/C$48,0)*C35</f><v>145.57505084919779</v></c><c r="D113" s="185"><f t="shared" ref="D113:D120" si="24">IF(AND(D$48&gt;0,$S$134&gt;0), ($S$134)/D$48,0)*D35</f><v>0</v></c><c r="E113" s="185"><f t="shared" ref="E113:E120" si="25">IF(AND(E$48&gt;0,$S$135&gt;0), ($S$135)/E$48,0)*E35</f><v>0</v></c><c r="F113" s="64"><f t="shared" si="8"/><v>145.57505084919779</v></c><c r="G113" s="185"><f>'CO2 factors'!C$7*G35</f><v>0</v></c><c r="H113" s="185"><f>'CO2 factors'!D$7*H35</f><v>5.9863101130496661</v></c><c r="I113" s="185"><f>'CO2 factors'!E$7*I35</f><v>0</v></c><c r="J113" s="185"><f>'CO2 factors'!F$7*J35</f><v>0</v></c><c r="K113" s="185"><f>'CO2 factors'!G$7*K35</f><v>0</v></c><c r="L113" s="185"><f>'CO2 factors'!H$7*L35</f><v>0</v></c><c r="M113" s="64"><f t="shared" si="10"/><v>5.9863101130496661</v></c><c r="N113" s="185"><f>'CO2 factors'!J$7*N35</f><v>0</v></c><c r="O113" s="185"><f>'CO2 factors'!K$7*O35</f><v>0</v></c><c r="P113" s="185"><f>'CO2 factors'!L$7*P35</f><v>0</v></c><c r="Q113" s="185"><f>'CO2 factors'!M$7*Q35</f><v>0</v></c><c r="R113" s="185"><f>'CO2 factors'!N$7*R35</f><v>0</v></c><c r="S113" s="185"><f>'CO2 factors'!O$7*S35</f><v>0</v></c><c r="T113" s="64"><f t="shared" si="12"/><v>0</v></c><c r="U113" s="64"><f t="shared" si="13"/><v>151.56136096224745</v></c></row><row r="114" spans="1:23" s="21" customFormat="1" ht="15.75"><c r="A114" s="22"/><c r="B114" s="183" t="str"><f>Translation!A79</f><v>Accommodation and food service activities</v></c><c r="C114" s="185"><f t="shared" si="23"/><v>287.27288473567734</v></c><c r="D114" s="185"><f t="shared" si="24"/><v>0</v></c><c r="E114" s="185"><f t="shared" si="25"/><v>0</v></c><c r="F114" s="64"><f t="shared" si="8"/><v>287.27288473567734</v></c><c r="G114" s="185"><f>'CO2 factors'!C$7*G36</f><v>0</v></c><c r="H114" s="185"><f>'CO2 factors'!D$7*H36</f><v>26.392437120862102</v></c><c r="I114" s="185"><f>'CO2 factors'!E$7*I36</f><v>0</v></c><c r="J114" s="185"><f>'CO2 factors'!F$7*J36</f><v>2.7151468512310117</v></c><c r="K114" s="185"><f>'CO2 factors'!G$7*K36</f><v>0</v></c><c r="L114" s="185"><f>'CO2 factors'!H$7*L36</f><v>0</v></c><c r="M114" s="64"><f t="shared" si="10"/><v>29.107583972093114</v></c><c r="N114" s="185"><f>'CO2 factors'!J$7*N36</f><v>0</v></c><c r="O114" s="185"><f>'CO2 factors'!K$7*O36</f><v>0</v></c><c r="P114" s="185"><f>'CO2 factors'!L$7*P36</f><v>0</v></c><c r="Q114" s="185"><f>'CO2 factors'!M$7*Q36</f><v>0</v></c><c r="R114" s="185"><f>'CO2 factors'!N$7*R36</f><v>0</v></c><c r="S114" s="185"><f>'CO2 factors'!O$7*S36</f><v>0</v></c><c r="T114" s="64"><f t="shared" si="12"/><v>0</v></c><c r="U114" s="64"><f t="shared" si="13"/><v>316.38046870777043</v></c></row><row r="115" spans="1:23" s="21" customFormat="1" ht="15.75"><c r="A115" s="22"/><c r="B115" s="183" t="str"><f>Translation!A80</f><v>General public administration and social security</v></c><c r="C115" s="185"><f t="shared" si="23"/><v>19.085551531020105</v></c><c r="D115" s="185"><f t="shared" si="24"/><v>0</v></c><c r="E115" s="185"><f t="shared" si="25"/><v>0</v></c><c r="F115" s="64"><f t="shared" si="8"/><v>19.085551531020105</v></c><c r="G115" s="185"><f>'CO2 factors'!C$7*G37</f><v>0</v></c><c r="H115" s="185"><f>'CO2 factors'!D$7*H37</f><v>1.0204269529366596</v></c><c r="I115" s="185"><f>'CO2 factors'!E$7*I37</f><v>0</v></c><c r="J115" s="185"><f>'CO2 factors'!F$7*J37</f><v>0</v></c><c r="K115" s="185"><f>'CO2 factors'!G$7*K37</f><v>0</v></c><c r="L115" s="185"><f>'CO2 factors'!H$7*L37</f><v>0</v></c><c r="M115" s="64"><f t="shared" si="10"/><v>1.0204269529366596</v></c><c r="N115" s="185"><f>'CO2 factors'!J$7*N37</f><v>0</v></c><c r="O115" s="185"><f>'CO2 factors'!K$7*O37</f><v>0</v></c><c r="P115" s="185"><f>'CO2 factors'!L$7*P37</f><v>0</v></c><c r="Q115" s="185"><f>'CO2 factors'!M$7*Q37</f><v>0</v></c><c r="R115" s="185"><f>'CO2 factors'!N$7*R37</f><v>0</v></c><c r="S115" s="185"><f>'CO2 factors'!O$7*S37</f><v>0</v></c><c r="T115" s="64"><f t="shared" si="12"/><v>0</v></c><c r="U115" s="64"><f t="shared" si="13"/><v>20.105978483956765</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13.58158183868551</v></c><c r="D117" s="185"><f t="shared" si="24"/><v>0</v></c><c r="E117" s="185"><f t="shared" si="25"/><v>0</v></c><c r="F117" s="64"><f t="shared" si="8"/><v>13.58158183868551</v></c><c r="G117" s="185"><f>'CO2 factors'!C$7*G39</f><v>0</v></c><c r="H117" s="185"><f>'CO2 factors'!D$7*H39</f><v>4.4255407497419021</v></c><c r="I117" s="185"><f>'CO2 factors'!E$7*I39</f><v>0</v></c><c r="J117" s="185"><f>'CO2 factors'!F$7*J39</f><v>0</v></c><c r="K117" s="185"><f>'CO2 factors'!G$7*K39</f><v>0</v></c><c r="L117" s="185"><f>'CO2 factors'!H$7*L39</f><v>0</v></c><c r="M117" s="64"><f t="shared" si="10"/><v>4.4255407497419021</v></c><c r="N117" s="185"><f>'CO2 factors'!J$7*N39</f><v>0</v></c><c r="O117" s="185"><f>'CO2 factors'!K$7*O39</f><v>0</v></c><c r="P117" s="185"><f>'CO2 factors'!L$7*P39</f><v>0</v></c><c r="Q117" s="185"><f>'CO2 factors'!M$7*Q39</f><v>0</v></c><c r="R117" s="185"><f>'CO2 factors'!N$7*R39</f><v>0</v></c><c r="S117" s="185"><f>'CO2 factors'!O$7*S39</f><v>0</v></c><c r="T117" s="64"><f t="shared" si="12"/><v>0</v></c><c r="U117" s="64"><f t="shared" si="13"/><v>18.007122588427414</v></c></row><row r="118" spans="1:23" s="21" customFormat="1" ht="15.75"><c r="A118" s="22"/><c r="B118" s="183" t="str"><f>Translation!A83</f><v>Human health and social work activities</v></c><c r="C118" s="185"><f t="shared" si="23"/><v>2.8113360500514721</v></c><c r="D118" s="185"><f t="shared" si="24"/><v>0</v></c><c r="E118" s="185"><f t="shared" si="25"/><v>0</v></c><c r="F118" s="64"><f t="shared" si="8"/><v>2.8113360500514721</v></c><c r="G118" s="185"><f>'CO2 factors'!C$7*G40</f><v>0</v></c><c r="H118" s="185"><f>'CO2 factors'!D$7*H40</f><v>-0.14443759412783644</v></c><c r="I118" s="185"><f>'CO2 factors'!E$7*I40</f><v>0</v></c><c r="J118" s="185"><f>'CO2 factors'!F$7*J40</f><v>0</v></c><c r="K118" s="185"><f>'CO2 factors'!G$7*K40</f><v>0</v></c><c r="L118" s="185"><f>'CO2 factors'!H$7*L40</f><v>0</v></c><c r="M118" s="64"><f t="shared" si="10"/><v>-0.14443759412783644</v></c><c r="N118" s="185"><f>'CO2 factors'!J$7*N40</f><v>0</v></c><c r="O118" s="185"><f>'CO2 factors'!K$7*O40</f><v>0</v></c><c r="P118" s="185"><f>'CO2 factors'!L$7*P40</f><v>0</v></c><c r="Q118" s="185"><f>'CO2 factors'!M$7*Q40</f><v>0</v></c><c r="R118" s="185"><f>'CO2 factors'!N$7*R40</f><v>0</v></c><c r="S118" s="185"><f>'CO2 factors'!O$7*S40</f><v>0</v></c><c r="T118" s="64"><f t="shared" si="12"/><v>0</v></c><c r="U118" s="64"><f t="shared" si="13"/><v>2.6668984559236355</v></c></row><row r="119" spans="1:23" s="21" customFormat="1" ht="15.75"><c r="A119" s="22"/><c r="B119" s="183" t="str"><f>Translation!A84</f><v>Other services</v></c><c r="C119" s="185"><f t="shared" si="23"/><v>122.17696278848862</v></c><c r="D119" s="185"><f t="shared" si="24"/><v>0</v></c><c r="E119" s="185"><f t="shared" si="25"/><v>0</v></c><c r="F119" s="64"><f t="shared" si="8"/><v>122.17696278848862</v></c><c r="G119" s="185"><f>'CO2 factors'!C$7*G41</f><v>0</v></c><c r="H119" s="185"><f>'CO2 factors'!D$7*H41</f><v>-7.7495141638474747</v></c><c r="I119" s="185"><f>'CO2 factors'!E$7*I41</f><v>0</v></c><c r="J119" s="185"><f>'CO2 factors'!F$7*J41</f><v>0</v></c><c r="K119" s="185"><f>'CO2 factors'!G$7*K41</f><v>0</v></c><c r="L119" s="185"><f>'CO2 factors'!H$7*L41</f><v>0</v></c><c r="M119" s="64"><f t="shared" si="10"/><v>-7.7495141638474747</v></c><c r="N119" s="185"><f>'CO2 factors'!J$7*N41</f><v>0</v></c><c r="O119" s="185"><f>'CO2 factors'!K$7*O41</f><v>0</v></c><c r="P119" s="185"><f>'CO2 factors'!L$7*P41</f><v>0</v></c><c r="Q119" s="185"><f>'CO2 factors'!M$7*Q41</f><v>0</v></c><c r="R119" s="185"><f>'CO2 factors'!N$7*R41</f><v>0</v></c><c r="S119" s="185"><f>'CO2 factors'!O$7*S41</f><v>0</v></c><c r="T119" s="64"><f t="shared" si="12"/><v>0</v></c><c r="U119" s="64"><f t="shared" si="13"/><v>114.42744862464114</v></c></row><row r="120" spans="1:23" s="21" customFormat="1" ht="15.75"><c r="A120" s="22"/><c r="B120" s="183" t="str"><f>Translation!A85</f><v>Public lighting</v></c><c r="C120" s="185"><f t="shared" si="23"/><v>30.214046234542209</v></c><c r="D120" s="185"><f t="shared" si="24"/><v>0</v></c><c r="E120" s="185"><f t="shared" si="25"/><v>0</v></c><c r="F120" s="64"><f t="shared" si="8"/><v>30.214046234542209</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30.214046234542209</v></c></row><row r="121" spans="1:23" s="21" customFormat="1" ht="15.75"><c r="A121" s="22"/><c r="B121" s="61" t="str"><f>Translation!A86</f><v>TRANSPORTS</v></c><c r="C121" s="64"><f>SUM(C122:C125)</f><v>1.0418105640711719</v></c><c r="D121" s="64"><f>SUM(D122:D125)</f><v>0</v></c><c r="E121" s="64"><f>SUM(E122:E125)</f><v>0</v></c><c r="F121" s="64"><f t="shared" si="8"/><v>1.0418105640711719</v></c><c r="G121" s="64"><f t="shared" ref="G121:L121" si="26">SUM(G122:G125)</f><v>0</v></c><c r="H121" s="64"><f t="shared" si="26"/><v>2.0169722640219154</v></c><c r="I121" s="64"><f t="shared" si="26"/><v>2.6805287557605078</v></c><c r="J121" s="64"><f t="shared" si="26"/><v>0</v></c><c r="K121" s="64"><f t="shared" si="26"/><v>0</v></c><c r="L121" s="64"><f t="shared" si="26"/><v>0</v></c><c r="M121" s="64"><f t="shared" si="10"/><v>4.6975010197824236</v></c><c r="N121" s="64"><f t="shared" ref="N121:S121" si="27">SUM(N122:N125)</f><v>0</v></c><c r="O121" s="64"><f t="shared" si="27"/><v>0</v></c><c r="P121" s="64"><f t="shared" si="27"/><v>0</v></c><c r="Q121" s="64"><f t="shared" si="27"/><v>0</v></c><c r="R121" s="64"><f t="shared" si="27"/><v>0</v></c><c r="S121" s="64"><f t="shared" si="27"/><v>0</v></c><c r="T121" s="64"><f t="shared" si="12"/><v>0</v></c><c r="U121" s="64"><f t="shared" si="13"/><v>5.7393115838535955</v></c></row><row r="122" spans="1:23" s="21" customFormat="1" ht="30"><c r="A122" s="22"/><c r="B122" s="183" t="str"><f>Translation!A87</f><v>Passenger transport by road (public transport, taxi, tourism, transfers, etc.)</v></c><c r="C122" s="185"><f>IF(AND(C$48&gt;0,($S$133+$V$143)&gt;0), ($S$133+$V$143)/C$48,0)*C44</f><v>2.250753149401236E-2</v></c><c r="D122" s="185"><f>IF(AND(D$48&gt;0,$S$134&gt;0), ($S$134)/D$48,0)*D44</f><v>0</v></c><c r="E122" s="185"><f>IF(AND(E$48&gt;0,$S$135&gt;0), ($S$135)/E$48,0)*E44</f><v>0</v></c><c r="F122" s="64"><f t="shared" si="8"/><v>2.250753149401236E-2</v></c><c r="G122" s="185"><f>'CO2 factors'!C$7*G44</f><v>0</v></c><c r="H122" s="185"><f>'CO2 factors'!D$7*H44</f><v>8.4522553416003107E-2</v></c><c r="I122" s="185"><f>'CO2 factors'!E$7*I44</f><v>1.8175529990323566E-2</v></c><c r="J122" s="185"><f>'CO2 factors'!F$7*J44</f><v>0</v></c><c r="K122" s="185"><f>'CO2 factors'!G$7*K44</f><v>0</v></c><c r="L122" s="185"><f>'CO2 factors'!H$7*L44</f><v>0</v></c><c r="M122" s="64"><f t="shared" si="10"/><v>0.10269808340632668</v></c><c r="N122" s="185"><f>'CO2 factors'!J$7*N44</f><v>0</v></c><c r="O122" s="185"><f>'CO2 factors'!K$7*O44</f><v>0</v></c><c r="P122" s="185"><f>'CO2 factors'!L$7*P44</f><v>0</v></c><c r="Q122" s="185"><f>'CO2 factors'!M$7*Q44</f><v>0</v></c><c r="R122" s="185"><f>'CO2 factors'!N$7*R44</f><v>0</v></c><c r="S122" s="185"><f>'CO2 factors'!O$7*S44</f><v>0</v></c><c r="T122" s="64"><f t="shared" si="12"/><v>0</v></c><c r="U122" s="64"><f t="shared" si="13"/><v>0.12520561490033905</v></c></row><row r="123" spans="1:23" s="21" customFormat="1" ht="15.75"><c r="A123" s="22"/><c r="B123" s="183" t="str"><f>Translation!A88</f><v>Other fleet for public and private services</v></c><c r="C123" s="185"><f>IF(AND(C$48&gt;0,($S$133+$V$143)&gt;0), ($S$133+$V$143)/C$48,0)*C45</f><v>0.38152680979891651</v></c><c r="D123" s="185"><f>IF(AND(D$48&gt;0,$S$134&gt;0), ($S$134)/D$48,0)*D45</f><v>0</v></c><c r="E123" s="185"><f>IF(AND(E$48&gt;0,$S$135&gt;0), ($S$135)/E$48,0)*E45</f><v>0</v></c><c r="F123" s="64"><f t="shared" si="8"/><v>0.38152680979891651</v></c><c r="G123" s="185"><f>'CO2 factors'!C$7*G45</f><v>0</v></c><c r="H123" s="185"><f>'CO2 factors'!D$7*H45</f><v>1.4868659457382782</v></c><c r="I123" s="185"><f>'CO2 factors'!E$7*I45</f><v>0.31973213652629856</v></c><c r="J123" s="185"><f>'CO2 factors'!F$7*J45</f><v>0</v></c><c r="K123" s="185"><f>'CO2 factors'!G$7*K45</f><v>0</v></c><c r="L123" s="185"><f>'CO2 factors'!H$7*L45</f><v>0</v></c><c r="M123" s="64"><f t="shared" si="10"/><v>1.8065980822645769</v></c><c r="N123" s="185"><f>'CO2 factors'!J$7*N45</f><v>0</v></c><c r="O123" s="185"><f>'CO2 factors'!K$7*O45</f><v>0</v></c><c r="P123" s="185"><f>'CO2 factors'!L$7*P45</f><v>0</v></c><c r="Q123" s="185"><f>'CO2 factors'!M$7*Q45</f><v>0</v></c><c r="R123" s="185"><f>'CO2 factors'!N$7*R45</f><v>0</v></c><c r="S123" s="185"><f>'CO2 factors'!O$7*S45</f><v>0</v></c><c r="T123" s="64"><f t="shared" si="12"/><v>0</v></c><c r="U123" s="64"><f t="shared" si="13"/><v>2.1881248920634935</v></c></row><row r="124" spans="1:23" s="21" customFormat="1" ht="15.75"><c r="A124" s="22"/><c r="B124" s="183" t="str"><f>Translation!A89</f><v>Freight transport by road and removal services</v></c><c r="C124" s="185"><f>IF(AND(C$48&gt;0,($S$133+$V$143)&gt;0), ($S$133+$V$143)/C$48,0)*C46</f><v>2.0858159193455742E-2</v></c><c r="D124" s="185"><f>IF(AND(D$48&gt;0,$S$134&gt;0), ($S$134)/D$48,0)*D46</f><v>0</v></c><c r="E124" s="185"><f>IF(AND(E$48&gt;0,$S$135&gt;0), ($S$135)/E$48,0)*E46</f><v>0</v></c><c r="F124" s="64"><f t="shared" si="8"/><v>2.0858159193455742E-2</v></c><c r="G124" s="185"><f>'CO2 factors'!C$7*G46</f><v>0</v></c><c r="H124" s="185"><f>'CO2 factors'!D$7*H46</f><v>7.8037271435991819E-3</v></c><c r="I124" s="185"><f>'CO2 factors'!E$7*I46</f><v>7.6640528900828592E-2</v></c><c r="J124" s="185"><f>'CO2 factors'!F$7*J46</f><v>0</v></c><c r="K124" s="185"><f>'CO2 factors'!G$7*K46</f><v>0</v></c><c r="L124" s="185"><f>'CO2 factors'!H$7*L46</f><v>0</v></c><c r="M124" s="64"><f t="shared" si="10"/><v>8.4444256044427776E-2</v></c><c r="N124" s="185"><f>'CO2 factors'!J$7*N46</f><v>0</v></c><c r="O124" s="185"><f>'CO2 factors'!K$7*O46</f><v>0</v></c><c r="P124" s="185"><f>'CO2 factors'!L$7*P46</f><v>0</v></c><c r="Q124" s="185"><f>'CO2 factors'!M$7*Q46</f><v>0</v></c><c r="R124" s="185"><f>'CO2 factors'!N$7*R46</f><v>0</v></c><c r="S124" s="185"><f>'CO2 factors'!O$7*S46</f><v>0</v></c><c r="T124" s="64"><f t="shared" si="12"/><v>0</v></c><c r="U124" s="64"><f t="shared" si="13"/><v>0.10530241523788351</v></c></row><row r="125" spans="1:23" s="21" customFormat="1" ht="15.75"><c r="A125" s="22"/><c r="B125" s="182" t="str"><f>Translation!A90</f><v>Private transports</v></c><c r="C125" s="185"><f>IF(AND(C$48&gt;0,($S$133+$V$143)&gt;0), ($S$133+$V$143)/C$48,0)*C47</f><v>0.6169180635847874</v></c><c r="D125" s="185"><f>IF(AND(D$48&gt;0,$S$134&gt;0), ($S$134)/D$48,0)*D47</f><v>0</v></c><c r="E125" s="185"><f>IF(AND(E$48&gt;0,$S$135&gt;0), ($S$135)/E$48,0)*E47</f><v>0</v></c><c r="F125" s="64"><f t="shared" si="8"/><v>0.6169180635847874</v></c><c r="G125" s="185"><f>'CO2 factors'!C$7*G47</f><v>0</v></c><c r="H125" s="185"><f>'CO2 factors'!D$7*H47</f><v>0.43778003772403512</v></c><c r="I125" s="185"><f>'CO2 factors'!E$7*I47</f><v>2.2659805603430572</v></c><c r="J125" s="185"><f>'CO2 factors'!F$7*J47</f><v>0</v></c><c r="K125" s="185"><f>'CO2 factors'!G$7*K47</f><v>0</v></c><c r="L125" s="185"><f>'CO2 factors'!H$7*L47</f><v>0</v></c><c r="M125" s="64"><f t="shared" si="10"/><v>2.7037605980670922</v></c><c r="N125" s="185"><f>'CO2 factors'!J$7*N47</f><v>0</v></c><c r="O125" s="185"><f>'CO2 factors'!K$7*O47</f><v>0</v></c><c r="P125" s="185"><f>'CO2 factors'!L$7*P47</f><v>0</v></c><c r="Q125" s="185"><f>'CO2 factors'!M$7*Q47</f><v>0</v></c><c r="R125" s="185"><f>'CO2 factors'!N$7*R47</f><v>0</v></c><c r="S125" s="185"><f>'CO2 factors'!O$7*S47</f><v>0</v></c><c r="T125" s="64"><f t="shared" si="12"/><v>0</v></c><c r="U125" s="64"><f t="shared" si="13"/><v>3.3206786616518795</v></c></row><row r="126" spans="1:23" s="21" customFormat="1" ht="15.75"><c r="A126" s="22"/><c r="B126" s="73" t="str"><f>Translation!A118</f><v>TOTAL FOR INTERNAL MARKET</v></c><c r="C126" s="65"><f>C95+C105+C108+C112+C121</f><v>988.59268855813514</v></c><c r="D126" s="65"><f>D95+D105+D108+D112+D121</f><v>0</v></c><c r="E126" s="65"><f>E95+E105+E108+E112+E121</f><v>0</v></c><c r="F126" s="64"><f t="shared" si="8"/><v>988.59268855813514</v></c><c r="G126" s="65"><f t="shared" ref="G126:L126" si="28">G95+G105+G108+G112+G121</f><v>14.329741278659821</v></c><c r="H126" s="65"><f t="shared" si="28"/><v>151.68400913419271</v></c><c r="I126" s="65"><f t="shared" si="28"/><v>2.6805287557605078</v></c><c r="J126" s="65"><f t="shared" si="28"/><v>25.324129732775603</v></c><c r="K126" s="65"><f t="shared" si="28"/><v>0</v></c><c r="L126" s="65"><f t="shared" si="28"/><v>0</v></c><c r="M126" s="64"><f t="shared" si="10"/><v>194.01840890138863</v></c><c r="N126" s="65"><f t="shared" ref="N126:S126" si="29">N95+N105+N108+N112+N121</f><v>0</v></c><c r="O126" s="65"><f t="shared" si="29"/><v>0</v></c><c r="P126" s="65"><f t="shared" si="29"/><v>0</v></c><c r="Q126" s="65"><f t="shared" si="29"/><v>0</v></c><c r="R126" s="65"><f t="shared" si="29"/><v>0</v></c><c r="S126" s="65"><f t="shared" si="29"/><v>0</v></c><c r="T126" s="64"><f t="shared" si="12"/><v>0</v></c><c r="U126" s="64"><f t="shared" si="13"/><v>1182.6110974595238</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91.865627533879547</v></c><c r="D133" s="189"><f>'CO2 factors'!D$7*D69</f><v>896.72706102425548</v></c><c r="E133" s="189"><f>'CO2 factors'!E$7*E69</f><v>0</v></c><c r="F133" s="189"><f>'CO2 factors'!F$7*F69</f><v>0</v></c><c r="G133" s="189"><f>'CO2 factors'!G$7*G69</f><v>0</v></c><c r="H133" s="189"><f>'CO2 factors'!H$7*H69</f><v>0</v></c><c r="I133" s="59"><f>SUM(C133:H133)</f><v>988.59268855813502</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988.59268855813502</v></c><c r="T133" s="58"/><c r="U133" s="321" t="str"><f>Translation!A124</f><v>Electricity</v></c><c r="V133" s="322"/><c r="W133" s="190"><f>IF(S59&gt;0,S133/S59,0)</f><v>0.36941065835051495</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91.865627533879547</v></c><c r="D136" s="53"><f t="shared" si="30"/><v>896.72706102425548</v></c><c r="E136" s="53"><f t="shared" si="30"/><v>0</v></c><c r="F136" s="53"><f t="shared" si="30"/><v>0</v></c><c r="G136" s="53"><f t="shared" si="30"/><v>0</v></c><c r="H136" s="53"><f t="shared" si="30"/><v>0</v></c><c r="I136" s="53"><f t="shared" si="30"/><v>988.59268855813502</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988.59268855813502</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106.19536881253937</v></c><c r="D143" s="186"><f>'CO2 factors'!D$7*D79</f><v>1048.411070158448</v></c><c r="E143" s="186"><f>'CO2 factors'!E$7*E79</f><v>2.6805287557605082</v></c><c r="F143" s="186"><f>'CO2 factors'!F$7*F79</f><v>25.324129732775596</v></c><c r="G143" s="186"><f>'CO2 factors'!G$7*G79</f><v>0</v></c><c r="H143" s="186"><f>'CO2 factors'!H$7*H79</f><v>0</v></c><c r="I143" s="53"><f>SUM(C143:H143)</f><v>1182.6110974595233</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1182.6110974595233</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Koufonisi</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1747</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2.030974320559229</v></c><c r="I14" s="221"/><c r="J14" s="221"><v>0.43236188116988061</v></c><c r="K14" s="323"><v>67.22</v></c><c r="L14" s="323"><v>5.42</v></c><c r="M14" s="324"><v>19.32</v></c></row><row r="15" spans="1:13" s="33" customFormat="1" ht="30"><c r="B15" s="340"/><c r="C15" s="218" t="s"><v>1690</v></c><c r="D15" s="218" t="s"><v>1689</v></c><c r="E15" s="219"><v>2012</v></c><c r="F15" s="220"><v>2020</v></c><c r="G15" s="221"/><c r="H15" s="221"><v>14.240313216500404</v></c><c r="I15" s="221"><v>11.713806032927867</v></c><c r="J15" s="221"><v>6.9512825712644268</v></c><c r="K15" s="342"/><c r="L15" s="342"/><c r="M15" s="344"/></row><row r="16" spans="1:13" s="33" customFormat="1" ht="45"><c r="B16" s="339" t="str"><f>Translation!A62</f><v>Heating and cooling</v></c><c r="C16" s="218" t="s"><v>1691</v></c><c r="D16" s="218" t="s"><v>1689</v></c><c r="E16" s="219"><v>2012</v></c><c r="F16" s="220"><v>2020</v></c><c r="G16" s="221"/><c r="H16" s="221"><v>1.0674947458531077</v></c><c r="I16" s="221"/><c r="J16" s="221"><v>0.46137484777768301</v></c><c r="K16" s="342"/><c r="L16" s="342"/><c r="M16" s="344"/></row><row r="17" spans="2:13" s="33" customFormat="1" ht="30"><c r="B17" s="341"/><c r="C17" s="218" t="s"><v>1692</v></c><c r="D17" s="218" t="s"><v>1689</v></c><c r="E17" s="219"><v>2012</v></c><c r="F17" s="220"><v>2020</v></c><c r="G17" s="221"/><c r="H17" s="221"><v>-44.598190099174545</v></c><c r="I17" s="221"/><c r="J17" s="221"><v>-11.995718447071543</v></c><c r="K17" s="342"/><c r="L17" s="342"/><c r="M17" s="344"/></row><row r="18" spans="2:13" s="33" customFormat="1" ht="45"><c r="B18" s="341"/><c r="C18" s="218" t="s"><v>1693</v></c><c r="D18" s="218" t="s"><v>1689</v></c><c r="E18" s="219"><v>2012</v></c><c r="F18" s="220"><v>2020</v></c><c r="G18" s="221"/><c r="H18" s="221"><v>4.4470373104627976</v></c><c r="I18" s="221"/><c r="J18" s="221"><v>1.0674947458531077</v></c><c r="K18" s="342"/><c r="L18" s="342"/><c r="M18" s="344"/></row><row r="19" spans="2:13" s="33" customFormat="1" ht="45"><c r="B19" s="340"/><c r="C19" s="218" t="s"><v>1694</v></c><c r="D19" s="218" t="s"><v>1689</v></c><c r="E19" s="219"><v>2012</v></c><c r="F19" s="220"><v>2020</v></c><c r="G19" s="221"/><c r="H19" s="221"><v>40.955480883471559</v></c><c r="I19" s="221"/><c r="J19" s="221"><v>9.8312106702006634</v></c><c r="K19" s="342"/><c r="L19" s="342"/><c r="M19" s="344"/></row><row r="20" spans="2:13" s="33" customFormat="1" ht="45"><c r="B20" s="339" t="str"><f>Translation!A63</f><v>Lighting</v></c><c r="C20" s="218" t="s"><v>1695</v></c><c r="D20" s="218" t="s"><v>1689</v></c><c r="E20" s="219"><v>2012</v></c><c r="F20" s="220"><v>2020</v></c><c r="G20" s="221"/><c r="H20" s="221"><v>1.0047662606706984</v></c><c r="I20" s="221"/><c r="J20" s="221"><v>0.26934912686723084</v></c><c r="K20" s="342"/><c r="L20" s="342"/><c r="M20" s="344"/></row><row r="21" spans="2:13" s="33" customFormat="1" ht="30"><c r="B21" s="340"/><c r="C21" s="218" t="s"><v>1696</v></c><c r="D21" s="218" t="s"><v>1689</v></c><c r="E21" s="219"><v>2012</v></c><c r="F21" s="220"><v>2020</v></c><c r="G21" s="221"/><c r="H21" s="221"><v>13.879412863796258</v></c><c r="I21" s="221"/><c r="J21" s="221"><v>3.7206740341194342</v></c><c r="K21" s="342"/><c r="L21" s="342"/><c r="M21" s="344"/></row><row r="22" spans="2:13" s="33" customFormat="1" ht="45"><c r="B22" s="339" t="str"><f>Translation!A64</f><v>Cooking</v></c><c r="C22" s="218" t="s"><v>1697</v></c><c r="D22" s="218" t="s"><v>1689</v></c><c r="E22" s="219"><v>2012</v></c><c r="F22" s="220"><v>2020</v></c><c r="G22" s="221"/><c r="H22" s="221"><v>0.92726647380348171</v></c><c r="I22" s="221"/><c r="J22" s="221"><v>0.21769897634501628</v></c><c r="K22" s="342"/><c r="L22" s="342"/><c r="M22" s="344"/></row><row r="23" spans="2:13" s="33" customFormat="1" ht="45"><c r="B23" s="340"/><c r="C23" s="218" t="s"><v>1698</v></c><c r="D23" s="218" t="s"><v>1689</v></c><c r="E23" s="219"><v>2012</v></c><c r="F23" s="220"><v>2020</v></c><c r="G23" s="221"/><c r="H23" s="221"><v>8.5397629231459486</v></c><c r="I23" s="221"/><c r="J23" s="221"><v>2.0049227478887386</v></c><c r="K23" s="342"/><c r="L23" s="342"/><c r="M23" s="344"/></row><row r="24" spans="2:13" s="33" customFormat="1" ht="45"><c r="B24" s="339" t="str"><f>Translation!A65</f><v>Refrigerator and freezers</v></c><c r="C24" s="218" t="s"><v>1699</v></c><c r="D24" s="218" t="s"><v>1689</v></c><c r="E24" s="219"><v>2012</v></c><c r="F24" s="220"><v>2020</v></c><c r="G24" s="221"/><c r="H24" s="221"><v>0.98550264055564996</v></c><c r="I24" s="221"/><c r="J24" s="221"><v>0.26418510070359641</v></c><c r="K24" s="342"/><c r="L24" s="342"/><c r="M24" s="344"/></row><row r="25" spans="2:13" s="33" customFormat="1" ht="45"><c r="B25" s="340"/><c r="C25" s="218" t="s"><v>1700</v></c><c r="D25" s="218" t="s"><v>1689</v></c><c r="E25" s="219"><v>2012</v></c><c r="F25" s="220"><v>2020</v></c><c r="G25" s="221"/><c r="H25" s="221"><v>9.076095327764456</v></c><c r="I25" s="221"/><c r="J25" s="221"><v>2.4330418403531238</v></c><c r="K25" s="342"/><c r="L25" s="342"/><c r="M25" s="344"/></row><row r="26" spans="2:13" s="33" customFormat="1" ht="45"><c r="B26" s="339" t="str"><f>Translation!A66</f><v>Laundry machines and dryers</v></c><c r="C26" s="218" t="s"><v>1699</v></c><c r="D26" s="218" t="s"><v>1689</v></c><c r="E26" s="219"><v>2012</v></c><c r="F26" s="220"><v>2020</v></c><c r="G26" s="221"/><c r="H26" s="221"><v>5.9979093292390137E-2</v></c><c r="I26" s="221"/><c r="J26" s="221"><v>1.607868121219427E-2</v></c><c r="K26" s="342"/><c r="L26" s="342"/><c r="M26" s="344"/></row><row r="27" spans="2:13" s="33" customFormat="1" ht="45"><c r="B27" s="340"/><c r="C27" s="218" t="s"><v>1700</v></c><c r="D27" s="218" t="s"><v>1689</v></c><c r="E27" s="219"><v>2012</v></c><c r="F27" s="220"><v>2020</v></c><c r="G27" s="221"/><c r="H27" s="221"><v>0.55238407893698926</v></c><c r="I27" s="221"/><c r="J27" s="221"><v>0.14807838914960789</v></c><c r="K27" s="342"/><c r="L27" s="342"/><c r="M27" s="344"/></row><row r="28" spans="2:13" s="33" customFormat="1" ht="45"><c r="B28" s="339" t="str"><f>Translation!A67</f><v>Dish washing</v></c><c r="C28" s="218" t="s"><v>1699</v></c><c r="D28" s="218" t="s"><v>1689</v></c><c r="E28" s="219"><v>2012</v></c><c r="F28" s="220"><v>2020</v></c><c r="G28" s="221"/><c r="H28" s="221"><v>8.3970730609507882E-2</v></c><c r="I28" s="221"/><c r="J28" s="221"><v>2.2510153701558819E-2</v></c><c r="K28" s="342"/><c r="L28" s="342"/><c r="M28" s="344"/></row><row r="29" spans="2:13" s="33" customFormat="1" ht="45"><c r="B29" s="340"/><c r="C29" s="218" t="s"><v>1700</v></c><c r="D29" s="218" t="s"><v>1689</v></c><c r="E29" s="219"><v>2012</v></c><c r="F29" s="220"><v>2020</v></c><c r="G29" s="221"/><c r="H29" s="221"><v>0.7733377105117446</v></c><c r="I29" s="221"/><c r="J29" s="221"><v>0.20730974481395809</v></c><c r="K29" s="342"/><c r="L29" s="342"/><c r="M29" s="344"/></row><row r="30" spans="2:13" s="33" customFormat="1" ht="45"><c r="B30" s="339" t="str"><f>Translation!A68</f><v>Tv sets</v></c><c r="C30" s="218" t="s"><v>1699</v></c><c r="D30" s="218" t="s"><v>1689</v></c><c r="E30" s="219"><v>2012</v></c><c r="F30" s="220"><v>2020</v></c><c r="G30" s="221"/><c r="H30" s="221"><v>7.8018959044331704E-2</v></c><c r="I30" s="221"/><c r="J30" s="221"><v>2.0914653795544937E-2</v></c><c r="K30" s="342"/><c r="L30" s="342"/><c r="M30" s="344"/></row><row r="31" spans="2:13" s="33" customFormat="1" ht="45"><c r="B31" s="340"/><c r="C31" s="218" t="s"><v>1700</v></c><c r="D31" s="218" t="s"><v>1689</v></c><c r="E31" s="219"><v>2012</v></c><c r="F31" s="220"><v>2020</v></c><c r="G31" s="221"/><c r="H31" s="221"><v>0.71852421344798734</v></c><c r="I31" s="221"/><c r="J31" s="221"><v>0.19261581235105041</v></c><c r="K31" s="342"/><c r="L31" s="342"/><c r="M31" s="344"/></row><row r="32" spans="2:13" s="33" customFormat="1" ht="45"><c r="B32" s="35" t="str"><f>Translation!A69</f><v>Other electric appliances</v></c><c r="C32" s="218" t="s"><v>1699</v></c><c r="D32" s="218" t="s"><v>1689</v></c><c r="E32" s="219"><v>2012</v></c><c r="F32" s="220"><v>2020</v></c><c r="G32" s="221"/><c r="H32" s="221"><v>0.7020703586553686</v></c><c r="I32" s="221"/><c r="J32" s="221"><v>0.18820500399124285</v></c><c r="K32" s="342"/><c r="L32" s="342"/><c r="M32" s="344"/></row><row r="33" spans="2:13" s="33" customFormat="1" ht="45"><c r="B33" s="35"/><c r="C33" s="218" t="s"><v>1700</v></c><c r="D33" s="218" t="s"><v>1689</v></c><c r="E33" s="219"><v>2012</v></c><c r="F33" s="220"><v>2020</v></c><c r="G33" s="221"/><c r="H33" s="221"><v>6.4657944481619376</v></c><c r="I33" s="221"/><c r="J33" s="221"><v>1.7332947545568358</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0.33476857600685939</v></c><c r="I37" s="221"/><c r="J37" s="221"><v>8.4868344640148682E-2</v></c><c r="K37" s="323"><v>3.35</v></c><c r="L37" s="323"/><c r="M37" s="324"><v>0.85</v></c></row><row r="38" spans="2:13" s="33" customFormat="1" ht="45"><c r="B38" s="35"/><c r="C38" s="218" t="s"><v>1703</v></c><c r="D38" s="218" t="s"><v>1702</v></c><c r="E38" s="219"><v>2012</v></c><c r="F38" s="220"><v>2020</v></c><c r="G38" s="221"/><c r="H38" s="221"><v>3.0830881456266876</v></c><c r="I38" s="221"/><c r="J38" s="221"><v>0.78160438608210825</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0.4084635964031299</v></c><c r="I43" s="221"/><c r="J43" s="221"><v>0.10875093105354001</v></c><c r="K43" s="323"><v>16.787924593400426</v></c><c r="L43" s="323"/><c r="M43" s="324"><v>4.5039529125139985</v></c></row><row r="44" spans="2:13" s="33" customFormat="1" ht="45"><c r="B44" s="340"/><c r="C44" s="218" t="s"><v>1705</v></c><c r="D44" s="218" t="s"><v>1702</v></c><c r="E44" s="219"><v>2012</v></c><c r="F44" s="220"><v>2020</v></c><c r="G44" s="221"/><c r="H44" s="221"><v>3.6842737886141146</v></c><c r="I44" s="221"/><c r="J44" s="221"><v>0.9809153332945344</v></c><c r="K44" s="342"/><c r="L44" s="342"/><c r="M44" s="344"/></row><row r="45" spans="2:13" s="33" customFormat="1" ht="60"><c r="B45" s="339" t="str"><f>Translation!A75</f><v>Water supply, sewerage, waste management and remediation activities</v></c><c r="C45" s="218" t="s"><v>1706</v></c><c r="D45" s="218" t="s"><v>1689</v></c><c r="E45" s="219"><v>2012</v></c><c r="F45" s="220"><v>2020</v></c><c r="G45" s="221"/><c r="H45" s="221"><v>0.37300668563693762</v></c><c r="I45" s="221"/><c r="J45" s="221"><v>9.9992435074303401E-2</v></c><c r="K45" s="342"/><c r="L45" s="342"/><c r="M45" s="344"/></row><row r="46" spans="2:13" s="33" customFormat="1" ht="60"><c r="B46" s="340"/><c r="C46" s="218" t="s"><v>1707</v></c><c r="D46" s="218" t="s"><v>1689</v></c><c r="E46" s="219"><v>2012</v></c><c r="F46" s="220"><v>2020</v></c><c r="G46" s="221"/><c r="H46" s="221"><v>3.3644583433435602</v></c><c r="I46" s="221"/><c r="J46" s="221"><v>0.90191515445798764</v></c><c r="K46" s="342"/><c r="L46" s="342"/><c r="M46" s="344"/></row><row r="47" spans="2:13" s="33" customFormat="1" ht="45"><c r="B47" s="35" t="str"><f>Translation!A76</f><v>Construction</v></c><c r="C47" s="218" t="s"><v>1708</v></c><c r="D47" s="218" t="s"><v>1702</v></c><c r="E47" s="219"><v>2012</v></c><c r="F47" s="220"><v>2020</v></c><c r="G47" s="221"/><c r="H47" s="221"><v>0.92815826195874251</v></c><c r="I47" s="221"/><c r="J47" s="221"><v>0.24992479244524979</v></c><c r="K47" s="342"/><c r="L47" s="342"/><c r="M47" s="344"/></row><row r="48" spans="2:13" s="33" customFormat="1" ht="45"><c r="B48" s="35"/><c r="C48" s="218" t="s"><v>1709</v></c><c r="D48" s="218" t="s"><v>1702</v></c><c r="E48" s="219"><v>2012</v></c><c r="F48" s="220"><v>2020</v></c><c r="G48" s="221"/><c r="H48" s="221"><v>8.3718333441065624</v></c><c r="I48" s="221"/><c r="J48" s="221"><v>2.2542801122941558</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3.9569396613165333</v></c><c r="I52" s="221"/><c r="J52" s="221"><v>1.0569493107809649</v></c><c r="K52" s="323"><v>225.7</v></c><c r="L52" s="323"><v>1.83</v></c><c r="M52" s="324"><v>60.94</v></c></row><row r="53" spans="2:13" s="33" customFormat="1" ht="105"><c r="B53" s="341"/><c r="C53" s="218" t="s"><v>1711</v></c><c r="D53" s="218" t="s"><v>1702</v></c><c r="E53" s="219"><v>2012</v></c><c r="F53" s="220"><v>2020</v></c><c r="G53" s="221"/><c r="H53" s="221"><v>27.673078535371033</v></c><c r="I53" s="221"/><c r="J53" s="221"><v>7.3918340406736309</v></c><c r="K53" s="342"/><c r="L53" s="342"/><c r="M53" s="344"/></row><row r="54" spans="2:13" s="33" customFormat="1" ht="45"><c r="B54" s="340"/><c r="C54" s="218" t="s"><v>1692</v></c><c r="D54" s="218" t="s"><v>1702</v></c><c r="E54" s="219"><v>2012</v></c><c r="F54" s="220"><v>2020</v></c><c r="G54" s="221"/><c r="H54" s="221"><v>-2.784537453819818</v></c><c r="I54" s="221"/><c r="J54" s="221"><v>-0.74954665679160826</v></c><c r="K54" s="342"/><c r="L54" s="342"/><c r="M54" s="344"/></row><row r="55" spans="2:13" s="33" customFormat="1" ht="45"><c r="B55" s="339" t="str"><f>Translation!A79</f><v>Accommodation and food service activities</v></c><c r="C55" s="218" t="s"><v>1712</v></c><c r="D55" s="218" t="s"><v>1702</v></c><c r="E55" s="219"><v>2012</v></c><c r="F55" s="220"><v>2020</v></c><c r="G55" s="221"/><c r="H55" s="221"><v>10.393186337412772</v></c><c r="I55" s="221"/><c r="J55" s="221"><v>2.7297489867191365</v></c><c r="K55" s="342"/><c r="L55" s="342"/><c r="M55" s="344"/></row><row r="56" spans="2:13" s="33" customFormat="1" ht="135"><c r="B56" s="341"/><c r="C56" s="218" t="s"><v>1713</v></c><c r="D56" s="218" t="s"><v>1702</v></c><c r="E56" s="219"><v>2012</v></c><c r="F56" s="220"><v>2020</v></c><c r="G56" s="221"/><c r="H56" s="221"><v>75.168489084263356</v></c><c r="I56" s="221"/><c r="J56" s="221"><v>19.742848848294216</v></c><c r="K56" s="342"/><c r="L56" s="342"/><c r="M56" s="344"/></row><row r="57" spans="2:13" s="33" customFormat="1" ht="60"><c r="B57" s="341"/><c r="C57" s="218" t="s"><v>1714</v></c><c r="D57" s="218" t="s"><v>1702</v></c><c r="E57" s="219"><v>2012</v></c><c r="F57" s="220"><v>2020</v></c><c r="G57" s="221"/><c r="H57" s="221"><v>2.1823478337846609</v></c><c r="I57" s="221"><v>3.9284361776136243</v></c><c r="J57" s="221"><v>1.6345417421705153</v></c><c r="K57" s="342"/><c r="L57" s="342"/><c r="M57" s="344"/></row><row r="58" spans="2:13" s="33" customFormat="1" ht="45"><c r="B58" s="341"/><c r="C58" s="218" t="s"><v>1715</v></c><c r="D58" s="218" t="s"><v>1702</v></c><c r="E58" s="219"><v>2012</v></c><c r="F58" s="220"><v>2020</v></c><c r="G58" s="221"/><c r="H58" s="221"><v>10.393186337412772</v></c><c r="I58" s="221"/><c r="J58" s="221"><v>2.7297489867191365</v></c><c r="K58" s="342"/><c r="L58" s="342"/><c r="M58" s="344"/></row><row r="59" spans="2:13" s="33" customFormat="1" ht="165"><c r="B59" s="341"/><c r="C59" s="218" t="s"><v>1716</v></c><c r="D59" s="218" t="s"><v>1702</v></c><c r="E59" s="219"><v>2012</v></c><c r="F59" s="220"><v>2020</v></c><c r="G59" s="221"/><c r="H59" s="221"><v>75.168489084263356</v></c><c r="I59" s="221"/><c r="J59" s="221"><v>19.742848848294216</v></c><c r="K59" s="342"/><c r="L59" s="342"/><c r="M59" s="344"/></row><row r="60" spans="2:13" s="33" customFormat="1" ht="60"><c r="B60" s="340"/><c r="C60" s="218" t="s"><v>1717</v></c><c r="D60" s="218" t="s"><v>1702</v></c><c r="E60" s="219"><v>2012</v></c><c r="F60" s="220"><v>2020</v></c><c r="G60" s="221"/><c r="H60" s="221"><v>-2.4680452805057738</v></c><c r="I60" s="221"><v>1.7677962799261246</v></c><c r="J60" s="221"><v>-0.1942220106784589</v></c><c r="K60" s="342"/><c r="L60" s="342"/><c r="M60" s="344"/></row><row r="61" spans="2:13" s="33" customFormat="1" ht="45"><c r="B61" s="339" t="str"><f>Translation!A80</f><v>General public administration and social security</v></c><c r="C61" s="218" t="s"><v>1718</v></c><c r="D61" s="218" t="s"><v>1689</v></c><c r="E61" s="219"><v>2012</v></c><c r="F61" s="220"><v>2020</v></c><c r="G61" s="221"/><c r="H61" s="221"><v>0.54077943658174066</v></c><c r="I61" s="221"/><c r="J61" s="221"><v>0.14492777132353593</v></c><c r="K61" s="342"/><c r="L61" s="342"/><c r="M61" s="344"/></row><row r="62" spans="2:13" s="33" customFormat="1" ht="165"><c r="B62" s="341"/><c r="C62" s="218" t="s"><v>1719</v></c><c r="D62" s="218" t="s"><v>1689</v></c><c r="E62" s="219"><v>2012</v></c><c r="F62" s="220"><v>2020</v></c><c r="G62" s="221"/><c r="H62" s="221"><v>5.3489300311600045</v></c><c r="I62" s="221"/><c r="J62" s="221"><v>1.4335021933067462</v></c><c r="K62" s="342"/><c r="L62" s="342"/><c r="M62" s="344"/></row><row r="63" spans="2:13" s="33" customFormat="1" ht="30"><c r="B63" s="340"/><c r="C63" s="218" t="s"><v>1720</v></c><c r="D63" s="218" t="s"><v>1689</v></c><c r="E63" s="219"><v>2012</v></c><c r="F63" s="220"><v>2020</v></c><c r="G63" s="221"/><c r="H63" s="221"><v>-1.2075846502304759</v></c><c r="I63" s="221"/><c r="J63" s="221"><v>-0.32472380336801304</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0.3486390157504502</v></c><c r="I65" s="221"/><c r="J65" s="221"><v>9.339416059517841E-2</v></c><c r="K65" s="342"/><c r="L65" s="342"/><c r="M65" s="344"/></row><row r="66" spans="2:13" s="33" customFormat="1" ht="120"><c r="B66" s="341"/><c r="C66" s="218" t="s"><v>1723</v></c><c r="D66" s="218" t="s"><v>1722</v></c><c r="E66" s="219"><v>2012</v></c><c r="F66" s="220"><v>2020</v></c><c r="G66" s="221"/><c r="H66" s="221"><v>3.56953308252701</v></c><c r="I66" s="221"/><c r="J66" s="221"><v>0.95621410953521668</v></c><c r="K66" s="342"/><c r="L66" s="342"/><c r="M66" s="344"/></row><row r="67" spans="2:13" s="33" customFormat="1" ht="45"><c r="B67" s="340"/><c r="C67" s="218" t="s"><v>1724</v></c><c r="D67" s="218" t="s"><v>1722</v></c><c r="E67" s="219"><v>2012</v></c><c r="F67" s="220"><v>2020</v></c><c r="G67" s="221"/><c r="H67" s="221"><v>-4.1101448460891943</v></c><c r="I67" s="221"/><c r="J67" s="221"><v>-1.1021045983790019</v></c><c r="K67" s="342"/><c r="L67" s="342"/><c r="M67" s="344"/></row><row r="68" spans="2:13" s="33" customFormat="1" ht="45"><c r="B68" s="339" t="str"><f>Translation!A83</f><v>Human health and social work activities</v></c><c r="C68" s="218" t="s"><v>1725</v></c><c r="D68" s="218" t="s"><v>1726</v></c><c r="E68" s="219"><v>2012</v></c><c r="F68" s="220"><v>2020</v></c><c r="G68" s="221"/><c r="H68" s="221"><v>8.417134899799647E-2</v></c><c r="I68" s="221"/><c r="J68" s="221"><v>2.2547925952949299E-2</v></c><c r="K68" s="342"/><c r="L68" s="342"/><c r="M68" s="344"/></row><row r="69" spans="2:13" s="33" customFormat="1" ht="165"><c r="B69" s="341"/><c r="C69" s="218" t="s"><v>1719</v></c><c r="D69" s="218" t="s"><v>1726</v></c><c r="E69" s="219"><v>2012</v></c><c r="F69" s="220"><v>2020</v></c><c r="G69" s="221"/><c r="H69" s="221"><v>0.74462636014302719</v></c><c r="I69" s="221"/><c r="J69" s="221"><v>0.19947143818338495</v></c><c r="K69" s="342"/><c r="L69" s="342"/><c r="M69" s="344"/></row><row r="70" spans="2:13" s="33" customFormat="1" ht="45"><c r="B70" s="340"/><c r="C70" s="218" t="s"><v>1727</v></c><c r="D70" s="218" t="s"><v>1726</v></c><c r="E70" s="219"><v>2012</v></c><c r="F70" s="220"><v>2020</v></c><c r="G70" s="221"/><c r="H70" s="221"><v>-0.22626758247841078</v></c><c r="I70" s="221"><v>0.45276497825897066</v></c><c r="J70" s="221"><v>6.0022545702395291E-2</v></c><c r="K70" s="342"/><c r="L70" s="342"/><c r="M70" s="344"/></row><row r="71" spans="2:13" s="33" customFormat="1" ht="45"><c r="B71" s="339" t="str"><f>Translation!A84</f><v>Other services</v></c><c r="C71" s="218" t="s"><v>1728</v></c><c r="D71" s="218" t="s"><v>1702</v></c><c r="E71" s="219"><v>2012</v></c><c r="F71" s="220"><v>2020</v></c><c r="G71" s="221"/><c r="H71" s="221"><v>3.0437997394738989</v></c><c r="I71" s="221"/><c r="J71" s="221"><v>0.81303793136733782</v></c><c r="K71" s="342"/><c r="L71" s="342"/><c r="M71" s="344"/></row><row r="72" spans="2:13" s="33" customFormat="1" ht="105"><c r="B72" s="341"/><c r="C72" s="218" t="s"><v>1711</v></c><c r="D72" s="218" t="s"><v>1702</v></c><c r="E72" s="219"><v>2012</v></c><c r="F72" s="220"><v>2020</v></c><c r="G72" s="221"/><c r="H72" s="221"><v>21.286983488747257</v></c><c r="I72" s="221"/><c r="J72" s="221"><v>5.6860261851310394</v></c><c r="K72" s="342"/><c r="L72" s="342"/><c r="M72" s="344"/></row><row r="73" spans="2:13" s="33" customFormat="1" ht="45"><c r="B73" s="340"/><c r="C73" s="218" t="s"><v>1692</v></c><c r="D73" s="218" t="s"><v>1702</v></c><c r="E73" s="219"><v>2012</v></c><c r="F73" s="220"><v>2020</v></c><c r="G73" s="221"/><c r="H73" s="221"><v>-7.5807669869809615</v></c><c r="I73" s="221"/><c r="J73" s="221"><v>-2.0406041021855748</v></c><c r="K73" s="342"/><c r="L73" s="342"/><c r="M73" s="344"/></row><row r="74" spans="2:13" s="33" customFormat="1" ht="45"><c r="B74" s="35" t="str"><f>Translation!A85</f><v>Public lighting</v></c><c r="C74" s="218" t="s"><v>1729</v></c><c r="D74" s="218" t="s"><v>1730</v></c><c r="E74" s="219"><v>2012</v></c><c r="F74" s="220"><v>2020</v></c><c r="G74" s="221"/><c r="H74" s="221"><v>0.86476037478415591</v></c><c r="I74" s="221"/><c r="J74" s="221"><v>0.23181754902922572</v></c><c r="K74" s="342"/><c r="L74" s="342"/><c r="M74" s="344"/></row><row r="75" spans="2:13" s="33" customFormat="1" ht="45"><c r="B75" s="35"/><c r="C75" s="218" t="s"><v>1731</v></c><c r="D75" s="218" t="s"><v>1730</v></c><c r="E75" s="219"><v>2012</v></c><c r="F75" s="220"><v>2020</v></c><c r="G75" s="221"/><c r="H75" s="221"><v>7.79999493297833</v></c><c r="I75" s="221"/><c r="J75" s="221"><v>2.0909557845223188</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1732</v></c><c r="D79" s="218" t="s"><v>1733</v></c><c r="E79" s="219"><v>2012</v></c><c r="F79" s="220"><v>2020</v></c><c r="G79" s="221"/><c r="H79" s="221"><v>4.3519200070376331E-3</v></c><c r="I79" s="221"/><c r="J79" s="221"><v>1.1472845573937069E-3</v></c><c r="K79" s="323"><v>0.35945885915700476</v></c><c r="L79" s="323"/><c r="M79" s="324"><v>7.9736650599140077E-2</v></c></row><row r="80" spans="2:13" s="33" customFormat="1" ht="45"><c r="B80" s="341"/><c r="C80" s="218" t="s"><v>1734</v></c><c r="D80" s="218" t="s"><v>1735</v></c><c r="E80" s="219"><v>2012</v></c><c r="F80" s="220"><v>2020</v></c><c r="G80" s="221"/><c r="H80" s="221"><v>2.2671269746852987E-2</v></c><c r="I80" s="221"/><c r="J80" s="221"><v>5.9767637819984681E-3</v></c><c r="K80" s="342"/><c r="L80" s="342"/><c r="M80" s="344"/></row><row r="81" spans="2:13" s="33" customFormat="1" ht="45"><c r="B81" s="340"/><c r="C81" s="218" t="s"><v>1736</v></c><c r="D81" s="218" t="s"><v>1689</v></c><c r="E81" s="219"><v>2012</v></c><c r="F81" s="220"><v>2020</v></c><c r="G81" s="221"/><c r="H81" s="221"><v>-1.8901177619530547E-2</v></c><c r="I81" s="221"/><c r="J81" s="221"><v>-5.1014144116581723E-3</v></c><c r="K81" s="342"/><c r="L81" s="342"/><c r="M81" s="344"/></row><row r="82" spans="2:13" s="33" customFormat="1" ht="45"><c r="B82" s="339" t="str"><f>Translation!A88</f><v>Other fleet for public and private services</v></c><c r="C82" s="218" t="s"><v>1737</v></c><c r="D82" s="218" t="s"><v>1689</v></c><c r="E82" s="219"><v>2012</v></c><c r="F82" s="220"><v>2020</v></c><c r="G82" s="221"/><c r="H82" s="221"><v>2.9022044460766158E-2</v></c><c r="I82" s="221"/><c r="J82" s="221"><v>7.2717928674642784E-3</v></c><c r="K82" s="342"/><c r="L82" s="342"/><c r="M82" s="344"/></row><row r="83" spans="2:13" s="33" customFormat="1" ht="45"><c r="B83" s="340"/><c r="C83" s="218" t="s"><v>1738</v></c><c r="D83" s="218" t="s"><v>1689</v></c><c r="E83" s="219"><v>2012</v></c><c r="F83" s="220"><v>2020</v></c><c r="G83" s="221"/><c r="H83" s="221"><v>-1.81481156471111E-2</v></c><c r="I83" s="221"/><c r="J83" s="221"><v>-4.9956915629283888E-3</v></c><c r="K83" s="342"/><c r="L83" s="342"/><c r="M83" s="344"/></row><row r="84" spans="2:13" s="33" customFormat="1" ht="45"><c r="B84" s="339" t="str"><f>Translation!A89</f><v>Freight transport by road and removal services</v></c><c r="C84" s="218" t="s"><v>1739</v></c><c r="D84" s="218" t="s"><v>1740</v></c><c r="E84" s="219"><v>2012</v></c><c r="F84" s="220"><v>2020</v></c><c r="G84" s="221"/><c r="H84" s="221"><v>0.37404397442171305</v></c><c r="I84" s="221"/><c r="J84" s="221"><v>9.8608172725107579E-2</v></c><c r="K84" s="342"/><c r="L84" s="342"/><c r="M84" s="344"/></row><row r="85" spans="2:13" s="33" customFormat="1" ht="45"><c r="B85" s="340"/><c r="C85" s="218" t="s"><v>1741</v></c><c r="D85" s="218" t="s"><v>1689</v></c><c r="E85" s="219"><v>2012</v></c><c r="F85" s="220"><v>2020</v></c><c r="G85" s="221"/><c r="H85" s="221"><v>-0.31184277179858733</v></c><c r="I85" s="221"/><c r="J85" s="221"><v>-8.4166142395133647E-2</v></c><c r="K85" s="342"/><c r="L85" s="342"/><c r="M85" s="344"/></row><row r="86" spans="2:13" s="33" customFormat="1" ht="45"><c r="B86" s="35" t="str"><f>Translation!A90</f><v>Private transports</v></c><c r="C86" s="218" t="s"><v>1742</v></c><c r="D86" s="218" t="s"><v>1689</v></c><c r="E86" s="219"><v>2012</v></c><c r="F86" s="220"><v>2020</v></c><c r="G86" s="221"/><c r="H86" s="221"><v>-0.25356048639676171</v></c><c r="I86" s="221"/><c r="J86" s="221"><v>-6.383334252440262E-2</v></c><c r="K86" s="342"/><c r="L86" s="342"/><c r="M86" s="344"/></row><row r="87" spans="2:13" s="33" customFormat="1" ht="30"><c r="B87" s="35"/><c r="C87" s="218" t="s"><v>1743</v></c><c r="D87" s="218" t="s"><v>1689</v></c><c r="E87" s="219"><v>2012</v></c><c r="F87" s="220"><v>2020</v></c><c r="G87" s="221"/><c r="H87" s="221"><v>0.81413158653675866</v></c><c r="I87" s="221"/><c r="J87" s="221"><v>0.20495598959445893</v></c><c r="K87" s="342"/><c r="L87" s="342"/><c r="M87" s="344"/></row><row r="88" spans="2:13" s="33" customFormat="1" ht="45"><c r="B88" s="35"/><c r="C88" s="218" t="s"><v>1744</v></c><c r="D88" s="218" t="s"><v>1689</v></c><c r="E88" s="219"><v>2012</v></c><c r="F88" s="220"><v>2020</v></c><c r="G88" s="221"/><c r="H88" s="221"><v>-0.5090941888892202</v></c><c r="I88" s="221"/><c r="J88" s="221"><v>-0.13989149829770517</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172.95836444444441</v></c><c r="M92" s="324"><v>152.73240982587117</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30"><c r="B96" s="35" t="str"><f>Translation!$A$179</f><v>Wind</v></c><c r="C96" s="218" t="s"><v>1745</v></c><c r="D96" s="218" t="s"><v>1689</v></c><c r="E96" s="219"><v>2015</v></c><c r="F96" s="220"><v>2020</v></c><c r="G96" s="221"/><c r="H96" s="221"/><c r="I96" s="221"><v>146.51391999999998</v></c><c r="J96" s="221"><v>129.38040982587108</v></c><c r="K96" s="342"/><c r="L96" s="342"/><c r="M96" s="344"/></row><row r="97" spans="2:13" s="33" customFormat="1" ht="30"><c r="B97" s="35" t="str"><f>Translation!$A$180</f><v>Solar</v></c><c r="C97" s="218" t="s"><v>1746</v></c><c r="D97" s="218" t="s"><v>1689</v></c><c r="E97" s="219"><v>2012</v></c><c r="F97" s="220"><v>2020</v></c><c r="G97" s="221"/><c r="H97" s="221"/><c r="I97" s="221"><v>60.666666666666664</v></c><c r="J97" s="221"><v>23.351999999988898</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c r="L108" s="323"/><c r="M108" s="323"/></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c r="L115" s="323"/><c r="M115" s="323"/></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c r="L120" s="323"/><c r="M120" s="323"/></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312.86130914145156</v></c><c r="I135" s="203"><f>SUM(I14:I133)</f><v>225.04339013539322</v></c><c r="J135" s="203"><f>SUM(J14:J133)</f><v>238.75075570547847</v></c><c r="K135" s="36"><f>K14+K37+K43+K52+K79+K92+K108+K115+K120+K129</f><v>313.41738345255743</v></c><c r="L135" s="36"><f>L14+L37+L43+L52+L79+L92+L108+L115+L120+L129</f><v>180.20836444444441</v></c><c r="M135" s="36"><f>M14+M37+M43+M52+M79+M92+M108+M115+M120+M129</f><v>238.42609938898431</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2012-04-22T18:18:18Z</dcterms:modified>
</cp:coreProperties>
</file>